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006e34d4d3669ea1/Desktop/My Documents/Consultancies/3. VESP/Infrastructure STudy/LCB process/"/>
    </mc:Choice>
  </mc:AlternateContent>
  <xr:revisionPtr revIDLastSave="11" documentId="8_{DFB699AD-20F9-4661-B2C6-04AC90C8F656}" xr6:coauthVersionLast="47" xr6:coauthVersionMax="47" xr10:uidLastSave="{B8D75CCB-0A43-4B47-A689-3BBF9768CBE5}"/>
  <bookViews>
    <workbookView xWindow="-110" yWindow="-110" windowWidth="19420" windowHeight="10420" firstSheet="3" activeTab="10" xr2:uid="{00000000-000D-0000-FFFF-FFFF00000000}"/>
  </bookViews>
  <sheets>
    <sheet name="Assumptions" sheetId="3" r:id="rId1"/>
    <sheet name="Summary" sheetId="10" r:id="rId2"/>
    <sheet name="Najaraiwelu" sheetId="1" r:id="rId3"/>
    <sheet name="Alowaru" sheetId="7" r:id="rId4"/>
    <sheet name="Taharo" sheetId="6" r:id="rId5"/>
    <sheet name="Naviaru" sheetId="8" r:id="rId6"/>
    <sheet name="Avunatari" sheetId="2" r:id="rId7"/>
    <sheet name="Nanuhu" sheetId="9" r:id="rId8"/>
    <sheet name="Ambakura" sheetId="4" r:id="rId9"/>
    <sheet name="Jinaure" sheetId="5" r:id="rId10"/>
    <sheet name="Sheet1" sheetId="11" r:id="rId11"/>
  </sheets>
  <definedNames>
    <definedName name="_xlnm.Print_Area" localSheetId="3">Alowaru!$A$3:$K$83</definedName>
    <definedName name="_xlnm.Print_Area" localSheetId="8">Ambakura!$A$3:$K$47</definedName>
    <definedName name="_xlnm.Print_Area" localSheetId="0">Assumptions!$A$3:$G$37</definedName>
    <definedName name="_xlnm.Print_Area" localSheetId="9">Jinaure!$A$3:$K$87</definedName>
    <definedName name="_xlnm.Print_Area" localSheetId="2">Najaraiwelu!$A$3:$K$44</definedName>
    <definedName name="_xlnm.Print_Area" localSheetId="7">Nanuhu!$A$3:$K$74</definedName>
    <definedName name="_xlnm.Print_Area" localSheetId="5">Naviaru!$A$3:$K$32</definedName>
    <definedName name="_xlnm.Print_Area" localSheetId="1">Summary!$A$3:$N$41</definedName>
    <definedName name="_xlnm.Print_Area" localSheetId="4">Taharo!$A$3:$K$41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0" l="1"/>
  <c r="G35" i="10" s="1"/>
  <c r="G15" i="10"/>
  <c r="G34" i="10" s="1"/>
  <c r="G11" i="10"/>
  <c r="G30" i="10" s="1"/>
  <c r="K71" i="9"/>
  <c r="J71" i="9"/>
  <c r="C20" i="2"/>
  <c r="C21" i="2" s="1"/>
  <c r="C22" i="2" s="1"/>
  <c r="C23" i="2" s="1"/>
  <c r="C24" i="2" s="1"/>
  <c r="C25" i="2" s="1"/>
  <c r="C26" i="2" s="1"/>
  <c r="C27" i="2" s="1"/>
  <c r="C28" i="2" s="1"/>
  <c r="E13" i="10"/>
  <c r="E32" i="10" s="1"/>
  <c r="E18" i="10" l="1"/>
  <c r="E37" i="10" s="1"/>
  <c r="E17" i="10"/>
  <c r="E36" i="10" s="1"/>
  <c r="E16" i="10"/>
  <c r="E35" i="10" s="1"/>
  <c r="E15" i="10"/>
  <c r="E34" i="10" s="1"/>
  <c r="E14" i="10"/>
  <c r="E33" i="10" s="1"/>
  <c r="E12" i="10"/>
  <c r="E31" i="10" s="1"/>
  <c r="E11" i="10"/>
  <c r="E30" i="10" s="1"/>
  <c r="K84" i="5"/>
  <c r="J84" i="5"/>
  <c r="C5" i="5"/>
  <c r="B18" i="10" s="1"/>
  <c r="B37" i="10" s="1"/>
  <c r="F47" i="5"/>
  <c r="C35" i="4"/>
  <c r="K40" i="6"/>
  <c r="B13" i="10" s="1"/>
  <c r="B32" i="10" s="1"/>
  <c r="F23" i="9"/>
  <c r="C5" i="9"/>
  <c r="K73" i="9" s="1"/>
  <c r="C5" i="2"/>
  <c r="B15" i="10" s="1"/>
  <c r="B34" i="10" s="1"/>
  <c r="F18" i="2"/>
  <c r="F17" i="2"/>
  <c r="F16" i="2"/>
  <c r="F22" i="8"/>
  <c r="F21" i="8"/>
  <c r="C20" i="8"/>
  <c r="F20" i="8" s="1"/>
  <c r="F31" i="6"/>
  <c r="F30" i="6"/>
  <c r="F29" i="6"/>
  <c r="F22" i="6"/>
  <c r="C5" i="7"/>
  <c r="K82" i="7" s="1"/>
  <c r="B12" i="10" s="1"/>
  <c r="B31" i="10" s="1"/>
  <c r="C72" i="7"/>
  <c r="K83" i="2" l="1"/>
  <c r="G15" i="2"/>
  <c r="K86" i="5"/>
  <c r="G19" i="8"/>
  <c r="G28" i="6"/>
  <c r="B16" i="10"/>
  <c r="B35" i="10" s="1"/>
  <c r="E39" i="10"/>
  <c r="E20" i="10"/>
  <c r="F67" i="9"/>
  <c r="K44" i="4"/>
  <c r="J44" i="4"/>
  <c r="K38" i="6"/>
  <c r="J38" i="6"/>
  <c r="H28" i="6" l="1"/>
  <c r="M13" i="10" s="1"/>
  <c r="N15" i="10"/>
  <c r="N34" i="10" s="1"/>
  <c r="H19" i="8"/>
  <c r="L14" i="10" s="1"/>
  <c r="I28" i="6"/>
  <c r="K80" i="7"/>
  <c r="J80" i="7"/>
  <c r="K41" i="1"/>
  <c r="J41" i="1"/>
  <c r="K85" i="5"/>
  <c r="C18" i="10" s="1"/>
  <c r="K45" i="4"/>
  <c r="C17" i="10" s="1"/>
  <c r="K81" i="2"/>
  <c r="J81" i="2"/>
  <c r="K39" i="6"/>
  <c r="C13" i="10" s="1"/>
  <c r="H63" i="9"/>
  <c r="F62" i="9"/>
  <c r="F61" i="9"/>
  <c r="C52" i="9"/>
  <c r="C53" i="9" s="1"/>
  <c r="H51" i="9"/>
  <c r="F50" i="9"/>
  <c r="F49" i="9"/>
  <c r="C40" i="9"/>
  <c r="C41" i="9" s="1"/>
  <c r="H39" i="9"/>
  <c r="H38" i="9"/>
  <c r="H26" i="9"/>
  <c r="C27" i="9"/>
  <c r="F27" i="9" s="1"/>
  <c r="C14" i="9"/>
  <c r="F14" i="9" s="1"/>
  <c r="F37" i="9"/>
  <c r="F36" i="9"/>
  <c r="F25" i="9"/>
  <c r="F24" i="9"/>
  <c r="I19" i="8" l="1"/>
  <c r="M32" i="10"/>
  <c r="G13" i="10"/>
  <c r="D18" i="10"/>
  <c r="D37" i="10" s="1"/>
  <c r="C37" i="10"/>
  <c r="C36" i="10"/>
  <c r="G14" i="10"/>
  <c r="C32" i="10"/>
  <c r="D13" i="10"/>
  <c r="D32" i="10" s="1"/>
  <c r="K42" i="1"/>
  <c r="C11" i="10"/>
  <c r="K82" i="2"/>
  <c r="C15" i="10" s="1"/>
  <c r="K72" i="9"/>
  <c r="C16" i="10" s="1"/>
  <c r="C28" i="9"/>
  <c r="C15" i="9"/>
  <c r="F15" i="9" s="1"/>
  <c r="F53" i="9"/>
  <c r="C54" i="9"/>
  <c r="F52" i="9"/>
  <c r="F41" i="9"/>
  <c r="C42" i="9"/>
  <c r="F40" i="9"/>
  <c r="F69" i="9"/>
  <c r="F68" i="9"/>
  <c r="F65" i="9"/>
  <c r="G64" i="9" s="1"/>
  <c r="H13" i="9"/>
  <c r="K29" i="8"/>
  <c r="J29" i="8"/>
  <c r="C5" i="8"/>
  <c r="H15" i="8"/>
  <c r="I15" i="8" l="1"/>
  <c r="B14" i="10"/>
  <c r="B33" i="10" s="1"/>
  <c r="K31" i="8"/>
  <c r="G32" i="10"/>
  <c r="C34" i="10"/>
  <c r="D15" i="10"/>
  <c r="D34" i="10" s="1"/>
  <c r="G33" i="10"/>
  <c r="C30" i="10"/>
  <c r="C35" i="10"/>
  <c r="D16" i="10"/>
  <c r="D35" i="10" s="1"/>
  <c r="C16" i="9"/>
  <c r="F16" i="9" s="1"/>
  <c r="G66" i="9"/>
  <c r="C29" i="9"/>
  <c r="F28" i="9"/>
  <c r="C55" i="9"/>
  <c r="F54" i="9"/>
  <c r="C43" i="9"/>
  <c r="F42" i="9"/>
  <c r="H71" i="9"/>
  <c r="K30" i="8"/>
  <c r="C14" i="10" s="1"/>
  <c r="F27" i="8"/>
  <c r="F26" i="8"/>
  <c r="F24" i="8"/>
  <c r="H18" i="8"/>
  <c r="H17" i="8"/>
  <c r="H16" i="8"/>
  <c r="H14" i="8"/>
  <c r="K81" i="7"/>
  <c r="C12" i="10" s="1"/>
  <c r="F79" i="7"/>
  <c r="F78" i="7"/>
  <c r="F76" i="7"/>
  <c r="G75" i="7"/>
  <c r="F74" i="7"/>
  <c r="F73" i="7"/>
  <c r="F72" i="7"/>
  <c r="C62" i="7"/>
  <c r="F62" i="7" s="1"/>
  <c r="H61" i="7"/>
  <c r="H60" i="7"/>
  <c r="C51" i="7"/>
  <c r="F51" i="7" s="1"/>
  <c r="H50" i="7"/>
  <c r="F48" i="7"/>
  <c r="F47" i="7"/>
  <c r="C38" i="7"/>
  <c r="C39" i="7" s="1"/>
  <c r="H37" i="7"/>
  <c r="F36" i="7"/>
  <c r="F35" i="7"/>
  <c r="C26" i="7"/>
  <c r="F26" i="7" s="1"/>
  <c r="H25" i="7"/>
  <c r="C14" i="7"/>
  <c r="C15" i="7" s="1"/>
  <c r="F15" i="7" s="1"/>
  <c r="H49" i="7"/>
  <c r="F24" i="7"/>
  <c r="F23" i="7"/>
  <c r="H13" i="7"/>
  <c r="H29" i="8" l="1"/>
  <c r="J14" i="10" s="1"/>
  <c r="J33" i="10" s="1"/>
  <c r="G23" i="8"/>
  <c r="F29" i="8"/>
  <c r="H14" i="10" s="1"/>
  <c r="F14" i="7"/>
  <c r="C33" i="10"/>
  <c r="D14" i="10"/>
  <c r="D33" i="10" s="1"/>
  <c r="C31" i="10"/>
  <c r="C39" i="10" s="1"/>
  <c r="D12" i="10"/>
  <c r="D31" i="10" s="1"/>
  <c r="C20" i="10"/>
  <c r="H72" i="9"/>
  <c r="J16" i="10"/>
  <c r="J35" i="10" s="1"/>
  <c r="C17" i="9"/>
  <c r="F17" i="9" s="1"/>
  <c r="G25" i="8"/>
  <c r="G77" i="7"/>
  <c r="C27" i="7"/>
  <c r="C28" i="7" s="1"/>
  <c r="F28" i="7" s="1"/>
  <c r="G71" i="7"/>
  <c r="C30" i="9"/>
  <c r="F29" i="9"/>
  <c r="F55" i="9"/>
  <c r="C56" i="9"/>
  <c r="F43" i="9"/>
  <c r="C44" i="9"/>
  <c r="H30" i="8"/>
  <c r="C63" i="7"/>
  <c r="F63" i="7" s="1"/>
  <c r="C52" i="7"/>
  <c r="F39" i="7"/>
  <c r="C40" i="7"/>
  <c r="F38" i="7"/>
  <c r="C16" i="7"/>
  <c r="F35" i="6"/>
  <c r="H27" i="6"/>
  <c r="C13" i="6"/>
  <c r="C14" i="6" s="1"/>
  <c r="C15" i="6" s="1"/>
  <c r="F36" i="6"/>
  <c r="F33" i="6"/>
  <c r="G32" i="6" s="1"/>
  <c r="H26" i="6"/>
  <c r="H25" i="6"/>
  <c r="F24" i="6"/>
  <c r="F23" i="6"/>
  <c r="H12" i="6"/>
  <c r="F68" i="2"/>
  <c r="C68" i="2"/>
  <c r="C69" i="2" s="1"/>
  <c r="C59" i="2"/>
  <c r="C60" i="2" s="1"/>
  <c r="F60" i="2" s="1"/>
  <c r="H67" i="2"/>
  <c r="H58" i="2"/>
  <c r="H57" i="2"/>
  <c r="H56" i="2"/>
  <c r="F54" i="2"/>
  <c r="F53" i="2"/>
  <c r="C44" i="2"/>
  <c r="F44" i="2" s="1"/>
  <c r="H43" i="2"/>
  <c r="F59" i="2" l="1"/>
  <c r="G34" i="6"/>
  <c r="H38" i="6"/>
  <c r="J13" i="10" s="1"/>
  <c r="J32" i="10" s="1"/>
  <c r="C29" i="7"/>
  <c r="G38" i="6"/>
  <c r="H13" i="10" s="1"/>
  <c r="H33" i="10"/>
  <c r="F14" i="10"/>
  <c r="F33" i="10" s="1"/>
  <c r="G29" i="8"/>
  <c r="H71" i="7"/>
  <c r="L12" i="10"/>
  <c r="C18" i="9"/>
  <c r="F18" i="9" s="1"/>
  <c r="C61" i="2"/>
  <c r="C62" i="2" s="1"/>
  <c r="F62" i="2" s="1"/>
  <c r="F69" i="2"/>
  <c r="C70" i="2"/>
  <c r="C71" i="2" s="1"/>
  <c r="C72" i="2" s="1"/>
  <c r="F27" i="7"/>
  <c r="I71" i="7"/>
  <c r="H80" i="7"/>
  <c r="J12" i="10" s="1"/>
  <c r="J31" i="10" s="1"/>
  <c r="C31" i="9"/>
  <c r="F30" i="9"/>
  <c r="C57" i="9"/>
  <c r="F56" i="9"/>
  <c r="C45" i="9"/>
  <c r="F44" i="9"/>
  <c r="C19" i="9"/>
  <c r="C64" i="7"/>
  <c r="F64" i="7" s="1"/>
  <c r="C65" i="7"/>
  <c r="F52" i="7"/>
  <c r="C53" i="7"/>
  <c r="C41" i="7"/>
  <c r="F40" i="7"/>
  <c r="C30" i="7"/>
  <c r="F29" i="7"/>
  <c r="F16" i="7"/>
  <c r="C17" i="7"/>
  <c r="F13" i="6"/>
  <c r="C16" i="6"/>
  <c r="F15" i="6"/>
  <c r="F14" i="6"/>
  <c r="H39" i="6"/>
  <c r="F71" i="2"/>
  <c r="C45" i="2"/>
  <c r="C32" i="2"/>
  <c r="C33" i="2" s="1"/>
  <c r="C34" i="2" s="1"/>
  <c r="F42" i="2"/>
  <c r="F41" i="2"/>
  <c r="H31" i="2"/>
  <c r="C5" i="4"/>
  <c r="C5" i="1"/>
  <c r="K43" i="1" s="1"/>
  <c r="B11" i="10" s="1"/>
  <c r="F79" i="5"/>
  <c r="F78" i="5"/>
  <c r="F77" i="5"/>
  <c r="H63" i="5"/>
  <c r="H62" i="5"/>
  <c r="C66" i="5"/>
  <c r="F66" i="5" s="1"/>
  <c r="H65" i="5"/>
  <c r="H64" i="5"/>
  <c r="F61" i="5"/>
  <c r="F60" i="5"/>
  <c r="C51" i="5"/>
  <c r="C52" i="5" s="1"/>
  <c r="F49" i="5"/>
  <c r="F48" i="5"/>
  <c r="C38" i="5"/>
  <c r="C39" i="5" s="1"/>
  <c r="C26" i="5"/>
  <c r="F26" i="5" s="1"/>
  <c r="F36" i="5"/>
  <c r="F35" i="5"/>
  <c r="H25" i="5"/>
  <c r="F61" i="2" l="1"/>
  <c r="C63" i="2"/>
  <c r="H32" i="10"/>
  <c r="F13" i="10"/>
  <c r="F32" i="10" s="1"/>
  <c r="B30" i="10"/>
  <c r="D11" i="10"/>
  <c r="D30" i="10" s="1"/>
  <c r="B17" i="10"/>
  <c r="K46" i="4"/>
  <c r="G12" i="10"/>
  <c r="G76" i="5"/>
  <c r="F70" i="2"/>
  <c r="F32" i="2"/>
  <c r="H81" i="7"/>
  <c r="F31" i="9"/>
  <c r="C32" i="9"/>
  <c r="F57" i="9"/>
  <c r="C58" i="9"/>
  <c r="F45" i="9"/>
  <c r="C46" i="9"/>
  <c r="C20" i="9"/>
  <c r="F19" i="9"/>
  <c r="F65" i="7"/>
  <c r="C66" i="7"/>
  <c r="C54" i="7"/>
  <c r="F53" i="7"/>
  <c r="F41" i="7"/>
  <c r="C42" i="7"/>
  <c r="C31" i="7"/>
  <c r="F30" i="7"/>
  <c r="C18" i="7"/>
  <c r="F17" i="7"/>
  <c r="C17" i="6"/>
  <c r="F16" i="6"/>
  <c r="F72" i="2"/>
  <c r="C73" i="2"/>
  <c r="C64" i="2"/>
  <c r="F63" i="2"/>
  <c r="F45" i="2"/>
  <c r="C46" i="2"/>
  <c r="C35" i="2"/>
  <c r="F34" i="2"/>
  <c r="F33" i="2"/>
  <c r="H76" i="5"/>
  <c r="C67" i="5"/>
  <c r="C68" i="5" s="1"/>
  <c r="F68" i="5" s="1"/>
  <c r="C27" i="5"/>
  <c r="F27" i="5" s="1"/>
  <c r="F52" i="5"/>
  <c r="C53" i="5"/>
  <c r="F51" i="5"/>
  <c r="F39" i="5"/>
  <c r="C40" i="5"/>
  <c r="F38" i="5"/>
  <c r="F83" i="5"/>
  <c r="G82" i="5" s="1"/>
  <c r="F81" i="5"/>
  <c r="G80" i="5" s="1"/>
  <c r="H75" i="5"/>
  <c r="I75" i="5" s="1"/>
  <c r="H50" i="5"/>
  <c r="H37" i="5"/>
  <c r="F24" i="5"/>
  <c r="F23" i="5"/>
  <c r="F22" i="5"/>
  <c r="F21" i="5"/>
  <c r="F20" i="5"/>
  <c r="F19" i="5"/>
  <c r="F18" i="5"/>
  <c r="F17" i="5"/>
  <c r="F16" i="5"/>
  <c r="F15" i="5"/>
  <c r="F14" i="5"/>
  <c r="H13" i="5"/>
  <c r="F41" i="4"/>
  <c r="H31" i="4"/>
  <c r="H30" i="4"/>
  <c r="F28" i="4"/>
  <c r="F27" i="4"/>
  <c r="F26" i="4"/>
  <c r="F25" i="4"/>
  <c r="F24" i="4"/>
  <c r="F23" i="4"/>
  <c r="F22" i="4"/>
  <c r="F21" i="4"/>
  <c r="F20" i="4"/>
  <c r="F19" i="4"/>
  <c r="F18" i="4"/>
  <c r="H29" i="4"/>
  <c r="F42" i="4"/>
  <c r="F39" i="4"/>
  <c r="G38" i="4"/>
  <c r="F37" i="4"/>
  <c r="F36" i="4"/>
  <c r="F35" i="4"/>
  <c r="H33" i="4"/>
  <c r="H32" i="4"/>
  <c r="H17" i="4"/>
  <c r="B36" i="10" l="1"/>
  <c r="B39" i="10" s="1"/>
  <c r="D17" i="10"/>
  <c r="D36" i="10" s="1"/>
  <c r="D39" i="10" s="1"/>
  <c r="B20" i="10"/>
  <c r="D20" i="10" s="1"/>
  <c r="D21" i="10" s="1"/>
  <c r="D40" i="10" s="1"/>
  <c r="F44" i="4"/>
  <c r="I76" i="5"/>
  <c r="M18" i="10"/>
  <c r="G31" i="10"/>
  <c r="C28" i="5"/>
  <c r="F28" i="5" s="1"/>
  <c r="F67" i="5"/>
  <c r="C69" i="5"/>
  <c r="C70" i="5" s="1"/>
  <c r="F32" i="9"/>
  <c r="C33" i="9"/>
  <c r="C59" i="9"/>
  <c r="F58" i="9"/>
  <c r="C47" i="9"/>
  <c r="F46" i="9"/>
  <c r="F20" i="9"/>
  <c r="C21" i="9"/>
  <c r="F66" i="7"/>
  <c r="C67" i="7"/>
  <c r="F54" i="7"/>
  <c r="C55" i="7"/>
  <c r="C43" i="7"/>
  <c r="F42" i="7"/>
  <c r="C32" i="7"/>
  <c r="F31" i="7"/>
  <c r="F18" i="7"/>
  <c r="C19" i="7"/>
  <c r="F17" i="6"/>
  <c r="C18" i="6"/>
  <c r="F73" i="2"/>
  <c r="C74" i="2"/>
  <c r="F64" i="2"/>
  <c r="C65" i="2"/>
  <c r="C47" i="2"/>
  <c r="F46" i="2"/>
  <c r="C36" i="2"/>
  <c r="F35" i="2"/>
  <c r="F53" i="5"/>
  <c r="C54" i="5"/>
  <c r="H84" i="5"/>
  <c r="C41" i="5"/>
  <c r="F40" i="5"/>
  <c r="G13" i="5"/>
  <c r="I13" i="5" s="1"/>
  <c r="G34" i="4"/>
  <c r="H34" i="4" s="1"/>
  <c r="G40" i="4"/>
  <c r="G17" i="4"/>
  <c r="I17" i="4" s="1"/>
  <c r="H55" i="2"/>
  <c r="H19" i="2"/>
  <c r="H15" i="2"/>
  <c r="I15" i="2" s="1"/>
  <c r="H14" i="2"/>
  <c r="H13" i="2"/>
  <c r="H35" i="1"/>
  <c r="H31" i="1"/>
  <c r="H30" i="1"/>
  <c r="H29" i="1"/>
  <c r="C29" i="5" l="1"/>
  <c r="H44" i="4"/>
  <c r="L17" i="10"/>
  <c r="G18" i="10"/>
  <c r="M37" i="10"/>
  <c r="H85" i="5"/>
  <c r="J18" i="10"/>
  <c r="J37" i="10" s="1"/>
  <c r="F69" i="5"/>
  <c r="C34" i="9"/>
  <c r="F33" i="9"/>
  <c r="F59" i="9"/>
  <c r="C60" i="9"/>
  <c r="F60" i="9" s="1"/>
  <c r="F47" i="9"/>
  <c r="C48" i="9"/>
  <c r="F48" i="9" s="1"/>
  <c r="G39" i="9" s="1"/>
  <c r="I39" i="9" s="1"/>
  <c r="C22" i="9"/>
  <c r="F22" i="9" s="1"/>
  <c r="F21" i="9"/>
  <c r="F67" i="7"/>
  <c r="C68" i="7"/>
  <c r="F55" i="7"/>
  <c r="C56" i="7"/>
  <c r="F43" i="7"/>
  <c r="C44" i="7"/>
  <c r="C33" i="7"/>
  <c r="F32" i="7"/>
  <c r="F19" i="7"/>
  <c r="C20" i="7"/>
  <c r="C19" i="6"/>
  <c r="F18" i="6"/>
  <c r="C75" i="2"/>
  <c r="F75" i="2" s="1"/>
  <c r="F74" i="2"/>
  <c r="C66" i="2"/>
  <c r="F66" i="2" s="1"/>
  <c r="F65" i="2"/>
  <c r="F47" i="2"/>
  <c r="C48" i="2"/>
  <c r="C37" i="2"/>
  <c r="F36" i="2"/>
  <c r="H81" i="2"/>
  <c r="I34" i="4"/>
  <c r="F70" i="5"/>
  <c r="C71" i="5"/>
  <c r="F54" i="5"/>
  <c r="C55" i="5"/>
  <c r="F41" i="5"/>
  <c r="C42" i="5"/>
  <c r="C30" i="5"/>
  <c r="F29" i="5"/>
  <c r="G44" i="4"/>
  <c r="H17" i="10" s="1"/>
  <c r="H17" i="1"/>
  <c r="H41" i="1" s="1"/>
  <c r="F30" i="2"/>
  <c r="F29" i="2"/>
  <c r="F28" i="2"/>
  <c r="F27" i="2"/>
  <c r="F26" i="2"/>
  <c r="F25" i="2"/>
  <c r="F24" i="2"/>
  <c r="F23" i="2"/>
  <c r="F22" i="2"/>
  <c r="F21" i="2"/>
  <c r="F20" i="2"/>
  <c r="F26" i="1"/>
  <c r="F25" i="1"/>
  <c r="F24" i="1"/>
  <c r="E25" i="3"/>
  <c r="E24" i="3"/>
  <c r="E23" i="3"/>
  <c r="E22" i="3"/>
  <c r="E21" i="3"/>
  <c r="E20" i="3"/>
  <c r="E19" i="3"/>
  <c r="E18" i="3"/>
  <c r="E17" i="3"/>
  <c r="D26" i="3"/>
  <c r="F79" i="2"/>
  <c r="F39" i="1"/>
  <c r="G38" i="1" s="1"/>
  <c r="F80" i="2"/>
  <c r="F77" i="2"/>
  <c r="G76" i="2" s="1"/>
  <c r="F37" i="1"/>
  <c r="G36" i="1" s="1"/>
  <c r="F34" i="1"/>
  <c r="F33" i="1"/>
  <c r="F32" i="1"/>
  <c r="F28" i="1"/>
  <c r="F27" i="1"/>
  <c r="F23" i="1"/>
  <c r="F22" i="1"/>
  <c r="F21" i="1"/>
  <c r="F20" i="1"/>
  <c r="F18" i="1"/>
  <c r="F19" i="1"/>
  <c r="F41" i="1" l="1"/>
  <c r="H36" i="10"/>
  <c r="H42" i="1"/>
  <c r="J11" i="10"/>
  <c r="J30" i="10" s="1"/>
  <c r="L36" i="10"/>
  <c r="G17" i="10"/>
  <c r="G36" i="10" s="1"/>
  <c r="H45" i="4"/>
  <c r="J17" i="10"/>
  <c r="J36" i="10" s="1"/>
  <c r="G37" i="10"/>
  <c r="G51" i="9"/>
  <c r="I51" i="9" s="1"/>
  <c r="H82" i="2"/>
  <c r="J15" i="10"/>
  <c r="I44" i="4"/>
  <c r="K17" i="10" s="1"/>
  <c r="K36" i="10" s="1"/>
  <c r="G46" i="4"/>
  <c r="G67" i="2"/>
  <c r="I67" i="2" s="1"/>
  <c r="G58" i="2"/>
  <c r="I58" i="2" s="1"/>
  <c r="C35" i="9"/>
  <c r="F35" i="9" s="1"/>
  <c r="F34" i="9"/>
  <c r="G13" i="9"/>
  <c r="F68" i="7"/>
  <c r="C69" i="7"/>
  <c r="F56" i="7"/>
  <c r="C57" i="7"/>
  <c r="C45" i="7"/>
  <c r="F44" i="7"/>
  <c r="C34" i="7"/>
  <c r="F34" i="7" s="1"/>
  <c r="F33" i="7"/>
  <c r="F20" i="7"/>
  <c r="C21" i="7"/>
  <c r="C20" i="6"/>
  <c r="F19" i="6"/>
  <c r="C49" i="2"/>
  <c r="F48" i="2"/>
  <c r="C38" i="2"/>
  <c r="F37" i="2"/>
  <c r="G78" i="2"/>
  <c r="G17" i="1"/>
  <c r="I17" i="1" s="1"/>
  <c r="C72" i="5"/>
  <c r="F71" i="5"/>
  <c r="C56" i="5"/>
  <c r="F55" i="5"/>
  <c r="C43" i="5"/>
  <c r="F42" i="5"/>
  <c r="C31" i="5"/>
  <c r="F30" i="5"/>
  <c r="G45" i="4"/>
  <c r="G19" i="2"/>
  <c r="G31" i="1"/>
  <c r="F71" i="9" l="1"/>
  <c r="G20" i="10"/>
  <c r="G22" i="10" s="1"/>
  <c r="G41" i="10" s="1"/>
  <c r="F17" i="10"/>
  <c r="F36" i="10" s="1"/>
  <c r="G47" i="4"/>
  <c r="I17" i="10"/>
  <c r="I36" i="10" s="1"/>
  <c r="I31" i="1"/>
  <c r="N11" i="10"/>
  <c r="N30" i="10" s="1"/>
  <c r="G39" i="10"/>
  <c r="G41" i="1"/>
  <c r="I41" i="1" s="1"/>
  <c r="K11" i="10" s="1"/>
  <c r="K30" i="10" s="1"/>
  <c r="I13" i="9"/>
  <c r="N16" i="10"/>
  <c r="G26" i="9"/>
  <c r="I26" i="9" s="1"/>
  <c r="J34" i="10"/>
  <c r="J39" i="10" s="1"/>
  <c r="J20" i="10"/>
  <c r="F69" i="7"/>
  <c r="C70" i="7"/>
  <c r="F70" i="7" s="1"/>
  <c r="F57" i="7"/>
  <c r="C58" i="7"/>
  <c r="F45" i="7"/>
  <c r="C46" i="7"/>
  <c r="F46" i="7" s="1"/>
  <c r="G25" i="7"/>
  <c r="I25" i="7" s="1"/>
  <c r="C22" i="7"/>
  <c r="F22" i="7" s="1"/>
  <c r="F21" i="7"/>
  <c r="C21" i="6"/>
  <c r="F21" i="6" s="1"/>
  <c r="F20" i="6"/>
  <c r="F49" i="2"/>
  <c r="C50" i="2"/>
  <c r="C39" i="2"/>
  <c r="F38" i="2"/>
  <c r="F72" i="5"/>
  <c r="C73" i="5"/>
  <c r="F56" i="5"/>
  <c r="C57" i="5"/>
  <c r="F43" i="5"/>
  <c r="C44" i="5"/>
  <c r="C32" i="5"/>
  <c r="F31" i="5"/>
  <c r="I19" i="2"/>
  <c r="G42" i="1" l="1"/>
  <c r="H11" i="10"/>
  <c r="G43" i="1"/>
  <c r="I11" i="10" s="1"/>
  <c r="I30" i="10" s="1"/>
  <c r="G71" i="9"/>
  <c r="G73" i="9" s="1"/>
  <c r="N35" i="10"/>
  <c r="N39" i="10" s="1"/>
  <c r="N20" i="10"/>
  <c r="G37" i="7"/>
  <c r="I37" i="7" s="1"/>
  <c r="G61" i="7"/>
  <c r="I61" i="7" s="1"/>
  <c r="I14" i="8"/>
  <c r="G31" i="8"/>
  <c r="I14" i="10" s="1"/>
  <c r="I33" i="10" s="1"/>
  <c r="F58" i="7"/>
  <c r="C59" i="7"/>
  <c r="F59" i="7" s="1"/>
  <c r="F80" i="7" s="1"/>
  <c r="G13" i="7"/>
  <c r="G12" i="6"/>
  <c r="F50" i="2"/>
  <c r="C51" i="2"/>
  <c r="C40" i="2"/>
  <c r="F40" i="2" s="1"/>
  <c r="F39" i="2"/>
  <c r="C74" i="5"/>
  <c r="F74" i="5" s="1"/>
  <c r="F73" i="5"/>
  <c r="C58" i="5"/>
  <c r="F57" i="5"/>
  <c r="C45" i="5"/>
  <c r="F44" i="5"/>
  <c r="C33" i="5"/>
  <c r="F32" i="5"/>
  <c r="H16" i="10" l="1"/>
  <c r="G72" i="9"/>
  <c r="F11" i="10"/>
  <c r="F30" i="10" s="1"/>
  <c r="H30" i="10"/>
  <c r="G44" i="1"/>
  <c r="H35" i="10"/>
  <c r="F16" i="10"/>
  <c r="F35" i="10" s="1"/>
  <c r="I16" i="10"/>
  <c r="I35" i="10" s="1"/>
  <c r="G74" i="9"/>
  <c r="I71" i="9"/>
  <c r="K16" i="10" s="1"/>
  <c r="K35" i="10" s="1"/>
  <c r="G30" i="8"/>
  <c r="I29" i="8"/>
  <c r="K14" i="10" s="1"/>
  <c r="K33" i="10" s="1"/>
  <c r="G32" i="8"/>
  <c r="G50" i="7"/>
  <c r="I50" i="7" s="1"/>
  <c r="I13" i="7"/>
  <c r="I12" i="6"/>
  <c r="F51" i="2"/>
  <c r="C52" i="2"/>
  <c r="F52" i="2" s="1"/>
  <c r="G43" i="2" s="1"/>
  <c r="I43" i="2" s="1"/>
  <c r="G31" i="2"/>
  <c r="I31" i="2" s="1"/>
  <c r="G65" i="5"/>
  <c r="I65" i="5" s="1"/>
  <c r="I64" i="5"/>
  <c r="F58" i="5"/>
  <c r="C59" i="5"/>
  <c r="F59" i="5" s="1"/>
  <c r="F45" i="5"/>
  <c r="C46" i="5"/>
  <c r="F46" i="5" s="1"/>
  <c r="C34" i="5"/>
  <c r="F34" i="5" s="1"/>
  <c r="F33" i="5"/>
  <c r="G50" i="5" l="1"/>
  <c r="I50" i="5" s="1"/>
  <c r="G80" i="7"/>
  <c r="H12" i="10" s="1"/>
  <c r="I38" i="6"/>
  <c r="K13" i="10" s="1"/>
  <c r="K32" i="10" s="1"/>
  <c r="G40" i="6"/>
  <c r="G39" i="6"/>
  <c r="G81" i="2"/>
  <c r="G37" i="5"/>
  <c r="I37" i="5" s="1"/>
  <c r="G25" i="5"/>
  <c r="G41" i="6" l="1"/>
  <c r="I13" i="10"/>
  <c r="I32" i="10" s="1"/>
  <c r="H31" i="10"/>
  <c r="F12" i="10"/>
  <c r="F31" i="10" s="1"/>
  <c r="G83" i="2"/>
  <c r="I15" i="10" s="1"/>
  <c r="I34" i="10" s="1"/>
  <c r="H15" i="10"/>
  <c r="G82" i="2"/>
  <c r="I80" i="7"/>
  <c r="K12" i="10" s="1"/>
  <c r="K31" i="10" s="1"/>
  <c r="G81" i="7"/>
  <c r="G82" i="7"/>
  <c r="I81" i="2"/>
  <c r="K15" i="10" s="1"/>
  <c r="K34" i="10" s="1"/>
  <c r="I25" i="5"/>
  <c r="G84" i="5"/>
  <c r="H18" i="10" s="1"/>
  <c r="G83" i="7" l="1"/>
  <c r="I12" i="10"/>
  <c r="I31" i="10" s="1"/>
  <c r="F15" i="10"/>
  <c r="F34" i="10" s="1"/>
  <c r="H20" i="10"/>
  <c r="H37" i="10"/>
  <c r="F18" i="10"/>
  <c r="F37" i="10" s="1"/>
  <c r="G84" i="2"/>
  <c r="H34" i="10"/>
  <c r="G86" i="5"/>
  <c r="I84" i="5"/>
  <c r="K18" i="10" s="1"/>
  <c r="K37" i="10" s="1"/>
  <c r="G85" i="5"/>
  <c r="F20" i="10" l="1"/>
  <c r="F22" i="10" s="1"/>
  <c r="K20" i="10"/>
  <c r="K39" i="10" s="1"/>
  <c r="I21" i="10"/>
  <c r="F39" i="10"/>
  <c r="H39" i="10"/>
  <c r="I40" i="10" s="1"/>
  <c r="G87" i="5"/>
  <c r="I18" i="10"/>
  <c r="I37" i="10" s="1"/>
  <c r="H22" i="10" l="1"/>
  <c r="F41" i="10"/>
  <c r="K22" i="10" l="1"/>
  <c r="K41" i="10" s="1"/>
  <c r="H41" i="10"/>
  <c r="I22" i="10"/>
  <c r="I41" i="10" s="1"/>
</calcChain>
</file>

<file path=xl/sharedStrings.xml><?xml version="1.0" encoding="utf-8"?>
<sst xmlns="http://schemas.openxmlformats.org/spreadsheetml/2006/main" count="964" uniqueCount="177">
  <si>
    <t>NAJARAIWELU PS</t>
  </si>
  <si>
    <t>STUDENTS</t>
  </si>
  <si>
    <t>TEACHERS</t>
  </si>
  <si>
    <t>CLASSES</t>
  </si>
  <si>
    <t>%</t>
  </si>
  <si>
    <t>rate</t>
  </si>
  <si>
    <t>cost</t>
  </si>
  <si>
    <t>RENOVATION COST</t>
  </si>
  <si>
    <t>wall structure</t>
  </si>
  <si>
    <t>walling</t>
  </si>
  <si>
    <t>roof structure</t>
  </si>
  <si>
    <t>roofing</t>
  </si>
  <si>
    <t>doors/shutters</t>
  </si>
  <si>
    <t>foundation</t>
  </si>
  <si>
    <t>cyclone proofing</t>
  </si>
  <si>
    <t>fittings (BB/PB/Cupbd)</t>
  </si>
  <si>
    <t>5000l tank+ foundation</t>
  </si>
  <si>
    <t>qty</t>
  </si>
  <si>
    <t>unit</t>
  </si>
  <si>
    <t>m2</t>
  </si>
  <si>
    <t>clrm</t>
  </si>
  <si>
    <t>no</t>
  </si>
  <si>
    <t>disabled access</t>
  </si>
  <si>
    <t>Toilets</t>
  </si>
  <si>
    <t xml:space="preserve">Disabled-SP </t>
  </si>
  <si>
    <t>TOTAL COST OF RENOVATION</t>
  </si>
  <si>
    <t>TOTAL</t>
  </si>
  <si>
    <t>ELEMENT</t>
  </si>
  <si>
    <t>AUD</t>
  </si>
  <si>
    <t>AVUNATARI PS</t>
  </si>
  <si>
    <t>(Amalgamated with yrs 4,5,6 from Banaviti PS)</t>
  </si>
  <si>
    <t>Sign Board</t>
  </si>
  <si>
    <t>School Security and Safety</t>
  </si>
  <si>
    <t>Fence</t>
  </si>
  <si>
    <t>Public Notice Board</t>
  </si>
  <si>
    <t xml:space="preserve">m </t>
  </si>
  <si>
    <t>painting</t>
  </si>
  <si>
    <t>ceilings</t>
  </si>
  <si>
    <t>m2 cost</t>
  </si>
  <si>
    <t>replacement</t>
  </si>
  <si>
    <t xml:space="preserve">B2 Staff House - SP Good/Fair  </t>
  </si>
  <si>
    <t xml:space="preserve">B1-Double Classrm - SP-Poor </t>
  </si>
  <si>
    <t xml:space="preserve">B3 Dorm - SP Fair </t>
  </si>
  <si>
    <t xml:space="preserve">B4 Double Classroom - P Good </t>
  </si>
  <si>
    <t xml:space="preserve">B5 Kindy Classroom-SP-Fair/Poor </t>
  </si>
  <si>
    <t xml:space="preserve">B1 Staff House - SP Good/Fair </t>
  </si>
  <si>
    <t xml:space="preserve">B2 Boys Dorm - SP Good/Fair </t>
  </si>
  <si>
    <t>AMBAKURA PS</t>
  </si>
  <si>
    <t>(Amalgamated with yrs 1,2,3 from Kitacu PS)</t>
  </si>
  <si>
    <t xml:space="preserve">B1 Admin/Store - P Good.Fair </t>
  </si>
  <si>
    <t xml:space="preserve">B2 Clrm 1/2/3 - SP Good/Fair </t>
  </si>
  <si>
    <t xml:space="preserve">B3 Clrm 4/5/6 - SP Good/Fair </t>
  </si>
  <si>
    <t>B5 Kindy Classroom-SP-Good/Fair</t>
  </si>
  <si>
    <t>B6 Hall- SP Good</t>
  </si>
  <si>
    <t>B7 Staff House SP Poor</t>
  </si>
  <si>
    <t>NEW DOUBLE CLASSROOM</t>
  </si>
  <si>
    <t>Water Tanks</t>
  </si>
  <si>
    <t>For new buildings add V5,000/m2 for builders margin</t>
  </si>
  <si>
    <t>New cyclone proof bldg with disabled access</t>
  </si>
  <si>
    <t>JINAURE PS</t>
  </si>
  <si>
    <t>(Amalgamated with yrs 3-6 from Kitacu PS and 1-6 from Amapelau PS)</t>
  </si>
  <si>
    <t xml:space="preserve">B1-Double Classrm - YE 1/2/3 P VG/G </t>
  </si>
  <si>
    <t>students/clrm</t>
  </si>
  <si>
    <t xml:space="preserve">B2-Single Classrm - YE 1/2/3 P G/F </t>
  </si>
  <si>
    <t>B4 Staff House -SP Good/Fair</t>
  </si>
  <si>
    <t>B5 Staff House-T- - F/P</t>
  </si>
  <si>
    <t>B6 Staff House - T-P</t>
  </si>
  <si>
    <t>B7 Staff House -SP - Good</t>
  </si>
  <si>
    <t>B8 Clrm - SP- Good/Fair</t>
  </si>
  <si>
    <t>Notice Board</t>
  </si>
  <si>
    <t>YR 1</t>
  </si>
  <si>
    <t>YR 2</t>
  </si>
  <si>
    <t>YR 3</t>
  </si>
  <si>
    <t>YR 4</t>
  </si>
  <si>
    <t>YR 5</t>
  </si>
  <si>
    <t>YR 6</t>
  </si>
  <si>
    <t>B7 Dining Hall - SP- Fair/Poor</t>
  </si>
  <si>
    <t>B8 Staff House - SP- Fair/Poor</t>
  </si>
  <si>
    <t>B9 Staff House - SP- Fair/Poor</t>
  </si>
  <si>
    <t>B10 Staff House - P- Good/Fair</t>
  </si>
  <si>
    <t>B11 Staff House - SP- Good/Fair</t>
  </si>
  <si>
    <t>cost/student</t>
  </si>
  <si>
    <t>TAHARO PS</t>
  </si>
  <si>
    <t>B1-Double Classrm - P-G/F</t>
  </si>
  <si>
    <t xml:space="preserve">B2 Staff House - T Poor/Fair  </t>
  </si>
  <si>
    <t xml:space="preserve">B3 Staff House - T Poor </t>
  </si>
  <si>
    <t xml:space="preserve">B4 Staff House - T Poor </t>
  </si>
  <si>
    <t>ALOWARU PS</t>
  </si>
  <si>
    <t xml:space="preserve">B1-Library/Classrm - P-Good/Fair </t>
  </si>
  <si>
    <t xml:space="preserve">B2-Admin//Classrm - SP-Good/Fair </t>
  </si>
  <si>
    <t>B3-Hall - SP-Good/Very Good</t>
  </si>
  <si>
    <t xml:space="preserve">B4 Tool Shed - SP Fair  </t>
  </si>
  <si>
    <t>B5-Staff House SP-Fair</t>
  </si>
  <si>
    <t xml:space="preserve">B6 Kindy - SP Poor </t>
  </si>
  <si>
    <t>B7-Staff House SP-Good Fair</t>
  </si>
  <si>
    <t>student total</t>
  </si>
  <si>
    <t>NAVIARU PS</t>
  </si>
  <si>
    <t xml:space="preserve">B2 Kindy Classroom-SP-Poor </t>
  </si>
  <si>
    <t xml:space="preserve">B3 Staff House - T Poor/Fair  </t>
  </si>
  <si>
    <t xml:space="preserve">B4 Admin SP-G </t>
  </si>
  <si>
    <t>B1-Double Classrm - SP-Poor</t>
  </si>
  <si>
    <t>NANUHU PS</t>
  </si>
  <si>
    <t xml:space="preserve">B1 double classrm/Lib/Admin - P Good </t>
  </si>
  <si>
    <t>B2 Staff House - P -Good</t>
  </si>
  <si>
    <t>B3 Staff House - SP- Poor</t>
  </si>
  <si>
    <t>B4 double classrm - P - Good/fair</t>
  </si>
  <si>
    <t xml:space="preserve">B5 double classrm- P Good </t>
  </si>
  <si>
    <t>NEW SINGLE CLASSROOM</t>
  </si>
  <si>
    <t>DEMOLISH</t>
  </si>
  <si>
    <t>(Amalgamated with yrs 1,2,3 from Banaviti PS)</t>
  </si>
  <si>
    <t>actual no</t>
  </si>
  <si>
    <t>actual</t>
  </si>
  <si>
    <t>capacity</t>
  </si>
  <si>
    <t>COSTS</t>
  </si>
  <si>
    <t>Renovation</t>
  </si>
  <si>
    <t xml:space="preserve">Replacement </t>
  </si>
  <si>
    <t>Reno</t>
  </si>
  <si>
    <t>Double</t>
  </si>
  <si>
    <t>Reno per</t>
  </si>
  <si>
    <t>Student</t>
  </si>
  <si>
    <t>VUV</t>
  </si>
  <si>
    <t>New Single</t>
  </si>
  <si>
    <t>(25 Student)</t>
  </si>
  <si>
    <t>(30 Student)</t>
  </si>
  <si>
    <t>New Double</t>
  </si>
  <si>
    <t>(50 Student)</t>
  </si>
  <si>
    <t xml:space="preserve">MALO PRIMARY SCHOOLS  </t>
  </si>
  <si>
    <t>SCHOOL</t>
  </si>
  <si>
    <t>Capacity</t>
  </si>
  <si>
    <t>Total Cost of Cyclone Resistant Buildings:</t>
  </si>
  <si>
    <t>BUILDING COST BREAKDOWN</t>
  </si>
  <si>
    <t>RENOVATION ASSUMPTIONS</t>
  </si>
  <si>
    <t>Elemental rates are as follows:</t>
  </si>
  <si>
    <t>Every school to have one building which is constructed to cyclonic Categorey 5 construction and can act as a community evacuation shelter during a cyclone.</t>
  </si>
  <si>
    <t>Condition of buildings are as described in VEMIS.</t>
  </si>
  <si>
    <t>All cost are in Vatu.</t>
  </si>
  <si>
    <t>Renovation cost elemental unit rates are based on an anaylsis of classroom building costs for the VESP classrooms constructed on Tanna.</t>
  </si>
  <si>
    <t>Elemental % breakdown is per industry standard.</t>
  </si>
  <si>
    <t>Replacement costs are based on replacing all buildings in the school ground with permant buildings constructed to a "Very Good" standard.</t>
  </si>
  <si>
    <t>Where renovation cost is more than 50% replacement cost then the renovation is uneconomic and the building should be demolished and replaced.</t>
  </si>
  <si>
    <t>Every school to have at least one building and one toilet which complies with the Australian Aid Program's Accessibility Design Guidelines.</t>
  </si>
  <si>
    <t>Renovation cost / Student Capacity is the cost per student, based on the maximum student capacity that the school can support, to renovate the school teaching facilities to a "Very Good" standard.</t>
  </si>
  <si>
    <t>Cost (VUV)</t>
  </si>
  <si>
    <t>(VUV)</t>
  </si>
  <si>
    <t>Cost (AUD)</t>
  </si>
  <si>
    <t>(AUD)</t>
  </si>
  <si>
    <t>RENOVATION SUMMARY (VUV)</t>
  </si>
  <si>
    <t>RENOVATION SUMMARY (AUD)</t>
  </si>
  <si>
    <t>average/student (VUV)</t>
  </si>
  <si>
    <t xml:space="preserve">average/student (AUD) </t>
  </si>
  <si>
    <t xml:space="preserve">over </t>
  </si>
  <si>
    <t>capacity by</t>
  </si>
  <si>
    <t>percentage over capacity</t>
  </si>
  <si>
    <t>Actual student numbers and classes are as per VEMIS Baseline Infrastructure Survey in year 2016.</t>
  </si>
  <si>
    <t xml:space="preserve">B3 Double Classroom/Admin/Store - P- Very  Good </t>
  </si>
  <si>
    <t xml:space="preserve">B4 Double Classroom/Library/Store -P- Good </t>
  </si>
  <si>
    <t>B6 Double Classroom - P- Good/Fair</t>
  </si>
  <si>
    <t>B5 Double Classroom - P- Good / Fair</t>
  </si>
  <si>
    <t>B6 Staff House - SP- Good/Fair</t>
  </si>
  <si>
    <t xml:space="preserve">B9 Kindy Classroom-T-Poor </t>
  </si>
  <si>
    <t>B3 Double classroom/Admin/Store - P - VG/G</t>
  </si>
  <si>
    <t xml:space="preserve">New </t>
  </si>
  <si>
    <t>Buildings</t>
  </si>
  <si>
    <t>Rehab</t>
  </si>
  <si>
    <t>Renovation cost is cost to bring the building up to a "Very Good" standard (as per the condition description used for VEMIS). To meet minimum standards a 'Good" condition will suffice. This would reduce the renovation costs indicated by around 25%</t>
  </si>
  <si>
    <t>Cost of minimum standard renovation and semi permanent new construction</t>
  </si>
  <si>
    <t>Conversion rate VUV/AUD used is V80/$1</t>
  </si>
  <si>
    <t>(60 Student)</t>
  </si>
  <si>
    <t>CAT5 CYCLONE RESISTANT BUILDING (VUV)</t>
  </si>
  <si>
    <t>Student Capacity is based on MoET Minimum standards - 1.65 M2 /student.</t>
  </si>
  <si>
    <t>Maximum no of students per Classroom is 30</t>
  </si>
  <si>
    <t>Where the number of students at any school exceeds the maximum number of places determined by the minimum standards then new buildings are proposed for the school that meet cyclonic and acccessibility standards and are similar to the buildings provided by VESP for the Tanna reconstruction program. Two building types are proposed:</t>
  </si>
  <si>
    <t>Single classroom for 30 students (50m2)</t>
  </si>
  <si>
    <t>Double classroom for 60 students (97m2) - 30 per classroom.</t>
  </si>
  <si>
    <t>Study undertaken in November 2017</t>
  </si>
  <si>
    <t>ANNEX 2 : EXAMPLE OF INFRASTRUCTURE DATA COLLECTION AND ANALYSIS</t>
  </si>
  <si>
    <t>VANUATU PRIMARY SCHOOL ASSET MANAGEMENT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</si>
</sst>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i/>
      <sz val="11"/>
      <color theme="1"/>
      <name val="Calibri"/>
      <family val="2"/>
      <scheme val="minor"/>
    </font>
    <font>
      <sz val="11"/>
      <name val="Calibri"/>
      <family val="2"/>
      <scheme val="minor"/>
    </font>
    <font>
      <sz val="1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0" fillId="0" borderId="0" xfId="0" applyAlignment="1">
      <alignment horizontal="center"/>
    </xf>
    <xf numFmtId="9" fontId="0" fillId="0" borderId="0" xfId="0" applyNumberFormat="1" applyAlignment="1">
      <alignment horizontal="center"/>
    </xf>
    <xf numFmtId="3" fontId="0" fillId="0" borderId="0" xfId="0" applyNumberFormat="1"/>
    <xf numFmtId="0" fontId="2" fillId="0" borderId="0" xfId="0" applyFont="1"/>
    <xf numFmtId="0" fontId="0" fillId="0" borderId="1" xfId="0" applyBorder="1"/>
    <xf numFmtId="9" fontId="0" fillId="0" borderId="1" xfId="0" applyNumberFormat="1" applyBorder="1" applyAlignment="1">
      <alignment horizontal="center"/>
    </xf>
    <xf numFmtId="3" fontId="0" fillId="0" borderId="1" xfId="0" applyNumberFormat="1" applyBorder="1"/>
    <xf numFmtId="0" fontId="4" fillId="0" borderId="0" xfId="0" applyFont="1"/>
    <xf numFmtId="9" fontId="4" fillId="0" borderId="0" xfId="0" applyNumberFormat="1" applyFont="1" applyAlignment="1">
      <alignment horizontal="center"/>
    </xf>
    <xf numFmtId="3" fontId="4" fillId="0" borderId="0" xfId="0" applyNumberFormat="1" applyFont="1"/>
    <xf numFmtId="0" fontId="1" fillId="2" borderId="0" xfId="0" applyFont="1" applyFill="1"/>
    <xf numFmtId="9" fontId="1" fillId="2" borderId="0" xfId="0" applyNumberFormat="1" applyFont="1" applyFill="1" applyAlignment="1">
      <alignment horizontal="center"/>
    </xf>
    <xf numFmtId="3" fontId="1" fillId="2" borderId="0" xfId="0" applyNumberFormat="1" applyFont="1" applyFill="1"/>
    <xf numFmtId="0" fontId="5" fillId="0" borderId="0" xfId="0" applyFont="1"/>
    <xf numFmtId="0" fontId="2" fillId="0" borderId="2" xfId="0" applyFont="1" applyBorder="1"/>
    <xf numFmtId="9" fontId="2" fillId="0" borderId="2" xfId="0" applyNumberFormat="1" applyFont="1" applyBorder="1" applyAlignment="1">
      <alignment horizontal="center"/>
    </xf>
    <xf numFmtId="3" fontId="2" fillId="0" borderId="2" xfId="0" applyNumberFormat="1" applyFont="1" applyBorder="1"/>
    <xf numFmtId="164" fontId="0" fillId="0" borderId="0" xfId="0" applyNumberFormat="1"/>
    <xf numFmtId="0" fontId="0" fillId="0" borderId="0" xfId="0" applyFont="1"/>
    <xf numFmtId="9" fontId="0" fillId="0" borderId="0" xfId="0" applyNumberFormat="1" applyFont="1" applyAlignment="1">
      <alignment horizontal="center"/>
    </xf>
    <xf numFmtId="3" fontId="0" fillId="0" borderId="0" xfId="0" applyNumberFormat="1" applyFont="1"/>
    <xf numFmtId="0" fontId="3" fillId="2" borderId="0" xfId="0" applyFont="1" applyFill="1"/>
    <xf numFmtId="9" fontId="0" fillId="0" borderId="2" xfId="0" applyNumberFormat="1" applyBorder="1" applyAlignment="1">
      <alignment horizontal="center"/>
    </xf>
    <xf numFmtId="1" fontId="4" fillId="0" borderId="0" xfId="0" applyNumberFormat="1" applyFont="1" applyAlignment="1">
      <alignment horizontal="center"/>
    </xf>
    <xf numFmtId="1" fontId="0" fillId="0" borderId="0" xfId="0" applyNumberFormat="1" applyAlignment="1">
      <alignment horizontal="center"/>
    </xf>
    <xf numFmtId="1" fontId="1" fillId="2" borderId="0" xfId="0" applyNumberFormat="1" applyFont="1" applyFill="1" applyAlignment="1">
      <alignment horizontal="center"/>
    </xf>
    <xf numFmtId="1" fontId="1" fillId="2" borderId="0" xfId="0" applyNumberFormat="1" applyFont="1" applyFill="1" applyAlignment="1">
      <alignment horizontal="left"/>
    </xf>
    <xf numFmtId="9" fontId="5" fillId="0" borderId="0" xfId="0" applyNumberFormat="1" applyFont="1" applyAlignment="1">
      <alignment horizontal="center"/>
    </xf>
    <xf numFmtId="3" fontId="5" fillId="0" borderId="0" xfId="0" applyNumberFormat="1" applyFont="1"/>
    <xf numFmtId="1" fontId="5" fillId="0" borderId="0" xfId="0" applyNumberFormat="1" applyFont="1" applyAlignment="1">
      <alignment horizontal="center"/>
    </xf>
    <xf numFmtId="3" fontId="0" fillId="0" borderId="0" xfId="0" applyNumberFormat="1" applyAlignment="1">
      <alignment horizontal="right"/>
    </xf>
    <xf numFmtId="0" fontId="0" fillId="0" borderId="0" xfId="0" applyAlignment="1">
      <alignment horizontal="right"/>
    </xf>
    <xf numFmtId="3" fontId="0" fillId="0" borderId="2" xfId="0" applyNumberFormat="1" applyFont="1" applyBorder="1" applyAlignment="1">
      <alignment horizontal="center"/>
    </xf>
    <xf numFmtId="3" fontId="0" fillId="0" borderId="0" xfId="0" applyNumberFormat="1" applyAlignment="1">
      <alignment horizontal="center"/>
    </xf>
    <xf numFmtId="0" fontId="5" fillId="3" borderId="0" xfId="0" applyFont="1" applyFill="1"/>
    <xf numFmtId="0" fontId="0" fillId="3" borderId="0" xfId="0" applyFill="1"/>
    <xf numFmtId="0" fontId="2" fillId="3" borderId="0" xfId="0" applyFont="1" applyFill="1"/>
    <xf numFmtId="9" fontId="0" fillId="3" borderId="0" xfId="0" applyNumberFormat="1" applyFill="1" applyAlignment="1">
      <alignment horizontal="center"/>
    </xf>
    <xf numFmtId="3" fontId="0" fillId="3" borderId="0" xfId="0" applyNumberFormat="1" applyFill="1"/>
    <xf numFmtId="0" fontId="0" fillId="3" borderId="0" xfId="0" applyFill="1" applyAlignment="1">
      <alignment horizontal="center"/>
    </xf>
    <xf numFmtId="3" fontId="0" fillId="0" borderId="2" xfId="0" applyNumberFormat="1" applyFont="1" applyBorder="1"/>
    <xf numFmtId="0" fontId="5" fillId="4" borderId="0" xfId="0" applyFont="1" applyFill="1"/>
    <xf numFmtId="0" fontId="0" fillId="4" borderId="0" xfId="0" applyFill="1"/>
    <xf numFmtId="0" fontId="2" fillId="4" borderId="0" xfId="0" applyFont="1" applyFill="1"/>
    <xf numFmtId="9" fontId="0" fillId="4" borderId="0" xfId="0" applyNumberFormat="1" applyFill="1" applyAlignment="1">
      <alignment horizontal="center"/>
    </xf>
    <xf numFmtId="3" fontId="0" fillId="4" borderId="0" xfId="0" applyNumberFormat="1" applyFill="1"/>
    <xf numFmtId="0" fontId="0" fillId="4" borderId="0" xfId="0" applyFill="1" applyAlignment="1">
      <alignment horizontal="center"/>
    </xf>
    <xf numFmtId="0" fontId="0" fillId="4" borderId="0" xfId="0" applyFill="1" applyAlignment="1">
      <alignment horizontal="left"/>
    </xf>
    <xf numFmtId="0" fontId="2" fillId="4" borderId="0" xfId="0" applyFont="1" applyFill="1" applyAlignment="1">
      <alignment horizontal="left"/>
    </xf>
    <xf numFmtId="3" fontId="6" fillId="0" borderId="2" xfId="0" applyNumberFormat="1" applyFont="1" applyBorder="1"/>
    <xf numFmtId="0" fontId="4" fillId="0" borderId="0" xfId="0" applyFont="1" applyAlignment="1">
      <alignment horizontal="center"/>
    </xf>
    <xf numFmtId="0" fontId="0" fillId="0" borderId="0" xfId="0" applyFont="1" applyAlignment="1">
      <alignment horizontal="center"/>
    </xf>
    <xf numFmtId="0" fontId="1" fillId="2" borderId="0" xfId="0" applyFont="1" applyFill="1" applyAlignment="1">
      <alignment horizontal="center"/>
    </xf>
    <xf numFmtId="0" fontId="2" fillId="0" borderId="0" xfId="0" applyFont="1" applyAlignment="1">
      <alignment horizontal="center"/>
    </xf>
    <xf numFmtId="0" fontId="0" fillId="0" borderId="1" xfId="0" applyBorder="1" applyAlignment="1">
      <alignment horizontal="center"/>
    </xf>
    <xf numFmtId="0" fontId="2" fillId="0" borderId="2" xfId="0" applyFont="1" applyBorder="1" applyAlignment="1">
      <alignment horizontal="center"/>
    </xf>
    <xf numFmtId="0" fontId="2" fillId="3" borderId="0" xfId="0" applyFont="1" applyFill="1" applyAlignment="1">
      <alignment horizontal="center"/>
    </xf>
    <xf numFmtId="3" fontId="1" fillId="2" borderId="0" xfId="0" applyNumberFormat="1" applyFont="1" applyFill="1" applyAlignment="1">
      <alignment horizontal="center"/>
    </xf>
    <xf numFmtId="0" fontId="0" fillId="0" borderId="1" xfId="0" applyFont="1" applyBorder="1"/>
    <xf numFmtId="3" fontId="0" fillId="0" borderId="1" xfId="0" applyNumberFormat="1" applyFont="1" applyBorder="1"/>
    <xf numFmtId="3" fontId="0" fillId="0" borderId="0" xfId="0" applyNumberFormat="1" applyFont="1" applyAlignment="1">
      <alignment horizontal="right"/>
    </xf>
    <xf numFmtId="0" fontId="0" fillId="0" borderId="0" xfId="0" applyFont="1" applyAlignment="1">
      <alignment horizontal="left" vertical="center" wrapText="1"/>
    </xf>
    <xf numFmtId="3" fontId="0" fillId="0" borderId="0" xfId="0" applyNumberFormat="1" applyFont="1" applyAlignment="1">
      <alignment horizontal="left" vertical="center" wrapText="1"/>
    </xf>
    <xf numFmtId="0" fontId="4" fillId="0" borderId="0" xfId="0" applyFont="1" applyAlignment="1">
      <alignment horizontal="left" vertical="center"/>
    </xf>
    <xf numFmtId="0" fontId="0" fillId="0" borderId="0" xfId="0" applyFont="1" applyAlignment="1">
      <alignment horizontal="left" vertical="center"/>
    </xf>
    <xf numFmtId="3" fontId="0" fillId="0" borderId="0" xfId="0" applyNumberFormat="1" applyFont="1" applyAlignment="1">
      <alignment horizontal="left" vertical="center"/>
    </xf>
    <xf numFmtId="0" fontId="0" fillId="0" borderId="0" xfId="0" applyAlignment="1">
      <alignment horizontal="left" vertical="center"/>
    </xf>
    <xf numFmtId="0" fontId="2" fillId="0" borderId="3" xfId="0" applyFont="1" applyBorder="1" applyAlignment="1">
      <alignment horizontal="left" vertical="center"/>
    </xf>
    <xf numFmtId="0" fontId="0" fillId="0" borderId="3" xfId="0" applyBorder="1" applyAlignment="1">
      <alignment horizontal="left" vertical="center"/>
    </xf>
    <xf numFmtId="9" fontId="0" fillId="0" borderId="3" xfId="0" applyNumberFormat="1" applyBorder="1" applyAlignment="1">
      <alignment horizontal="left" vertical="center"/>
    </xf>
    <xf numFmtId="3" fontId="0" fillId="0" borderId="3" xfId="0" applyNumberFormat="1" applyBorder="1" applyAlignment="1">
      <alignment horizontal="left" vertical="center"/>
    </xf>
    <xf numFmtId="0" fontId="0" fillId="0" borderId="0" xfId="0" applyAlignment="1">
      <alignment horizontal="left" vertical="center" wrapText="1"/>
    </xf>
    <xf numFmtId="164" fontId="0" fillId="0" borderId="0" xfId="0" applyNumberFormat="1" applyFont="1"/>
    <xf numFmtId="0" fontId="0" fillId="0" borderId="0" xfId="0" applyFont="1" applyAlignment="1">
      <alignment horizontal="right"/>
    </xf>
    <xf numFmtId="3" fontId="0" fillId="0" borderId="0" xfId="0" applyNumberFormat="1" applyFont="1" applyAlignment="1">
      <alignment horizontal="center"/>
    </xf>
    <xf numFmtId="0" fontId="0" fillId="0" borderId="1" xfId="0" applyFont="1" applyBorder="1" applyAlignment="1">
      <alignment horizontal="center"/>
    </xf>
    <xf numFmtId="0" fontId="0" fillId="2" borderId="0" xfId="0" applyFont="1" applyFill="1"/>
    <xf numFmtId="3" fontId="0" fillId="0" borderId="0" xfId="0" applyNumberFormat="1" applyFont="1" applyAlignment="1">
      <alignment vertical="center"/>
    </xf>
    <xf numFmtId="3" fontId="0" fillId="0" borderId="0" xfId="0" applyNumberFormat="1" applyFont="1" applyAlignment="1">
      <alignment horizontal="right" vertical="center"/>
    </xf>
    <xf numFmtId="0" fontId="0" fillId="0" borderId="0" xfId="0" applyFont="1" applyAlignment="1">
      <alignment vertical="center"/>
    </xf>
    <xf numFmtId="164" fontId="0" fillId="0" borderId="0" xfId="0" applyNumberFormat="1" applyFont="1" applyAlignment="1">
      <alignment vertical="center"/>
    </xf>
    <xf numFmtId="9" fontId="0" fillId="0" borderId="0" xfId="0" applyNumberFormat="1" applyFont="1" applyAlignment="1">
      <alignment horizontal="center" vertical="center"/>
    </xf>
    <xf numFmtId="3" fontId="4" fillId="0" borderId="0" xfId="0" applyNumberFormat="1"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9"/>
  <sheetViews>
    <sheetView workbookViewId="0">
      <selection sqref="A1:XFD2"/>
    </sheetView>
  </sheetViews>
  <sheetFormatPr defaultColWidth="9.08984375" defaultRowHeight="14.5" x14ac:dyDescent="0.35"/>
  <cols>
    <col min="1" max="1" width="3.54296875" style="67" customWidth="1"/>
    <col min="2" max="2" width="6.08984375" style="67" customWidth="1"/>
    <col min="3" max="3" width="26.7265625" style="67" customWidth="1"/>
    <col min="4" max="6" width="9.08984375" style="67"/>
    <col min="7" max="7" width="21.81640625" style="67" customWidth="1"/>
    <col min="8" max="16384" width="9.08984375" style="67"/>
  </cols>
  <sheetData>
    <row r="1" spans="1:12" s="64" customFormat="1" ht="18.5" x14ac:dyDescent="0.35">
      <c r="A1" s="64" t="s">
        <v>176</v>
      </c>
    </row>
    <row r="2" spans="1:12" s="64" customFormat="1" ht="18.5" x14ac:dyDescent="0.35">
      <c r="A2" s="64" t="s">
        <v>175</v>
      </c>
    </row>
    <row r="3" spans="1:12" s="64" customFormat="1" ht="18.5" x14ac:dyDescent="0.35">
      <c r="A3" s="64" t="s">
        <v>126</v>
      </c>
      <c r="I3" s="83"/>
      <c r="J3" s="83"/>
      <c r="K3" s="83"/>
      <c r="L3" s="83"/>
    </row>
    <row r="4" spans="1:12" s="65" customFormat="1" ht="18.5" x14ac:dyDescent="0.35">
      <c r="A4" s="84" t="s">
        <v>174</v>
      </c>
      <c r="I4" s="66"/>
      <c r="J4" s="66"/>
      <c r="K4" s="66"/>
      <c r="L4" s="66"/>
    </row>
    <row r="5" spans="1:12" s="65" customFormat="1" ht="18.5" x14ac:dyDescent="0.35">
      <c r="A5" s="64" t="s">
        <v>131</v>
      </c>
      <c r="I5" s="66"/>
      <c r="J5" s="66"/>
      <c r="K5" s="66"/>
      <c r="L5" s="66"/>
    </row>
    <row r="6" spans="1:12" s="65" customFormat="1" ht="7.5" customHeight="1" x14ac:dyDescent="0.35">
      <c r="I6" s="66"/>
      <c r="J6" s="66"/>
      <c r="K6" s="66"/>
      <c r="L6" s="66"/>
    </row>
    <row r="7" spans="1:12" s="62" customFormat="1" x14ac:dyDescent="0.35">
      <c r="A7" s="62">
        <v>1</v>
      </c>
      <c r="B7" s="86" t="s">
        <v>153</v>
      </c>
      <c r="C7" s="86"/>
      <c r="D7" s="86"/>
      <c r="E7" s="86"/>
      <c r="F7" s="86"/>
      <c r="G7" s="86"/>
      <c r="I7" s="63"/>
      <c r="J7" s="63"/>
      <c r="K7" s="63"/>
      <c r="L7" s="63"/>
    </row>
    <row r="8" spans="1:12" s="62" customFormat="1" x14ac:dyDescent="0.35">
      <c r="A8" s="62">
        <v>2</v>
      </c>
      <c r="B8" s="86" t="s">
        <v>169</v>
      </c>
      <c r="C8" s="86"/>
      <c r="D8" s="86"/>
      <c r="E8" s="86"/>
      <c r="F8" s="86"/>
      <c r="G8" s="86"/>
      <c r="I8" s="63"/>
      <c r="J8" s="63"/>
      <c r="K8" s="63"/>
      <c r="L8" s="63"/>
    </row>
    <row r="9" spans="1:12" s="62" customFormat="1" x14ac:dyDescent="0.35">
      <c r="A9" s="62">
        <v>3</v>
      </c>
      <c r="B9" s="86" t="s">
        <v>134</v>
      </c>
      <c r="C9" s="86"/>
      <c r="D9" s="86"/>
      <c r="E9" s="86"/>
      <c r="F9" s="86"/>
      <c r="G9" s="86"/>
      <c r="I9" s="63"/>
      <c r="J9" s="63"/>
      <c r="K9" s="63"/>
      <c r="L9" s="63"/>
    </row>
    <row r="10" spans="1:12" s="62" customFormat="1" x14ac:dyDescent="0.35">
      <c r="A10" s="62">
        <v>4</v>
      </c>
      <c r="B10" s="86" t="s">
        <v>135</v>
      </c>
      <c r="C10" s="86"/>
      <c r="D10" s="86"/>
      <c r="E10" s="86"/>
      <c r="F10" s="86"/>
      <c r="G10" s="86"/>
      <c r="I10" s="63"/>
      <c r="J10" s="63"/>
      <c r="K10" s="63"/>
      <c r="L10" s="63"/>
    </row>
    <row r="11" spans="1:12" s="62" customFormat="1" ht="45" customHeight="1" x14ac:dyDescent="0.35">
      <c r="A11" s="62">
        <v>5</v>
      </c>
      <c r="B11" s="86" t="s">
        <v>164</v>
      </c>
      <c r="C11" s="86"/>
      <c r="D11" s="86"/>
      <c r="E11" s="86"/>
      <c r="F11" s="86"/>
      <c r="G11" s="86"/>
      <c r="I11" s="63"/>
      <c r="J11" s="63"/>
      <c r="K11" s="63"/>
      <c r="L11" s="63"/>
    </row>
    <row r="12" spans="1:12" s="62" customFormat="1" ht="27.9" customHeight="1" x14ac:dyDescent="0.35">
      <c r="A12" s="62">
        <v>6</v>
      </c>
      <c r="B12" s="86" t="s">
        <v>136</v>
      </c>
      <c r="C12" s="86"/>
      <c r="D12" s="86"/>
      <c r="E12" s="86"/>
      <c r="F12" s="86"/>
      <c r="G12" s="86"/>
      <c r="I12" s="63"/>
      <c r="J12" s="63"/>
      <c r="K12" s="63"/>
      <c r="L12" s="63"/>
    </row>
    <row r="13" spans="1:12" s="62" customFormat="1" x14ac:dyDescent="0.35">
      <c r="A13" s="62">
        <v>7</v>
      </c>
      <c r="B13" s="86" t="s">
        <v>137</v>
      </c>
      <c r="C13" s="86"/>
      <c r="D13" s="86"/>
      <c r="E13" s="86"/>
      <c r="F13" s="86"/>
      <c r="G13" s="86"/>
      <c r="I13" s="63"/>
      <c r="J13" s="63"/>
      <c r="K13" s="63"/>
      <c r="L13" s="63"/>
    </row>
    <row r="14" spans="1:12" s="65" customFormat="1" x14ac:dyDescent="0.35">
      <c r="A14" s="65">
        <v>8</v>
      </c>
      <c r="B14" s="65" t="s">
        <v>132</v>
      </c>
      <c r="I14" s="66"/>
      <c r="J14" s="66"/>
      <c r="K14" s="66"/>
      <c r="L14" s="66"/>
    </row>
    <row r="15" spans="1:12" x14ac:dyDescent="0.35">
      <c r="C15" s="68" t="s">
        <v>130</v>
      </c>
      <c r="D15" s="69"/>
      <c r="E15" s="69"/>
    </row>
    <row r="16" spans="1:12" x14ac:dyDescent="0.35">
      <c r="C16" s="69" t="s">
        <v>27</v>
      </c>
      <c r="D16" s="69"/>
      <c r="E16" s="69" t="s">
        <v>38</v>
      </c>
    </row>
    <row r="17" spans="1:7" x14ac:dyDescent="0.35">
      <c r="C17" s="69" t="s">
        <v>13</v>
      </c>
      <c r="D17" s="70">
        <v>0.25</v>
      </c>
      <c r="E17" s="71">
        <f t="shared" ref="E17:E25" si="0">SUM(D17*$E$26)</f>
        <v>21250</v>
      </c>
    </row>
    <row r="18" spans="1:7" x14ac:dyDescent="0.35">
      <c r="C18" s="69" t="s">
        <v>8</v>
      </c>
      <c r="D18" s="70">
        <v>0.15</v>
      </c>
      <c r="E18" s="71">
        <f t="shared" si="0"/>
        <v>12750</v>
      </c>
    </row>
    <row r="19" spans="1:7" x14ac:dyDescent="0.35">
      <c r="C19" s="69" t="s">
        <v>9</v>
      </c>
      <c r="D19" s="70">
        <v>0.1</v>
      </c>
      <c r="E19" s="71">
        <f t="shared" si="0"/>
        <v>8500</v>
      </c>
    </row>
    <row r="20" spans="1:7" x14ac:dyDescent="0.35">
      <c r="C20" s="69" t="s">
        <v>10</v>
      </c>
      <c r="D20" s="70">
        <v>0.1</v>
      </c>
      <c r="E20" s="71">
        <f t="shared" si="0"/>
        <v>8500</v>
      </c>
    </row>
    <row r="21" spans="1:7" x14ac:dyDescent="0.35">
      <c r="C21" s="69" t="s">
        <v>37</v>
      </c>
      <c r="D21" s="70">
        <v>0.05</v>
      </c>
      <c r="E21" s="71">
        <f t="shared" si="0"/>
        <v>4250</v>
      </c>
    </row>
    <row r="22" spans="1:7" x14ac:dyDescent="0.35">
      <c r="C22" s="69" t="s">
        <v>11</v>
      </c>
      <c r="D22" s="70">
        <v>0.05</v>
      </c>
      <c r="E22" s="71">
        <f t="shared" si="0"/>
        <v>4250</v>
      </c>
    </row>
    <row r="23" spans="1:7" x14ac:dyDescent="0.35">
      <c r="C23" s="69" t="s">
        <v>12</v>
      </c>
      <c r="D23" s="70">
        <v>0.15</v>
      </c>
      <c r="E23" s="71">
        <f t="shared" si="0"/>
        <v>12750</v>
      </c>
    </row>
    <row r="24" spans="1:7" x14ac:dyDescent="0.35">
      <c r="C24" s="69" t="s">
        <v>36</v>
      </c>
      <c r="D24" s="70">
        <v>0.05</v>
      </c>
      <c r="E24" s="71">
        <f t="shared" si="0"/>
        <v>4250</v>
      </c>
    </row>
    <row r="25" spans="1:7" x14ac:dyDescent="0.35">
      <c r="C25" s="69" t="s">
        <v>14</v>
      </c>
      <c r="D25" s="70">
        <v>0.1</v>
      </c>
      <c r="E25" s="71">
        <f t="shared" si="0"/>
        <v>8500</v>
      </c>
    </row>
    <row r="26" spans="1:7" x14ac:dyDescent="0.35">
      <c r="C26" s="69"/>
      <c r="D26" s="70">
        <f>SUM(D17:D25)</f>
        <v>1.0000000000000002</v>
      </c>
      <c r="E26" s="71">
        <v>85000</v>
      </c>
    </row>
    <row r="27" spans="1:7" x14ac:dyDescent="0.35">
      <c r="C27" s="69" t="s">
        <v>15</v>
      </c>
      <c r="D27" s="71">
        <v>200000</v>
      </c>
      <c r="E27" s="71"/>
    </row>
    <row r="28" spans="1:7" x14ac:dyDescent="0.35">
      <c r="C28" s="69" t="s">
        <v>16</v>
      </c>
      <c r="D28" s="71">
        <v>320000</v>
      </c>
      <c r="E28" s="71"/>
    </row>
    <row r="29" spans="1:7" x14ac:dyDescent="0.35">
      <c r="C29" s="69" t="s">
        <v>57</v>
      </c>
      <c r="D29" s="69"/>
      <c r="E29" s="69"/>
    </row>
    <row r="30" spans="1:7" s="72" customFormat="1" ht="30" customHeight="1" x14ac:dyDescent="0.35">
      <c r="A30" s="72">
        <v>9</v>
      </c>
      <c r="B30" s="85" t="s">
        <v>138</v>
      </c>
      <c r="C30" s="85"/>
      <c r="D30" s="85"/>
      <c r="E30" s="85"/>
      <c r="F30" s="85"/>
      <c r="G30" s="85"/>
    </row>
    <row r="31" spans="1:7" s="72" customFormat="1" ht="30" customHeight="1" x14ac:dyDescent="0.35">
      <c r="A31" s="72">
        <v>10</v>
      </c>
      <c r="B31" s="85" t="s">
        <v>139</v>
      </c>
      <c r="C31" s="85"/>
      <c r="D31" s="85"/>
      <c r="E31" s="85"/>
      <c r="F31" s="85"/>
      <c r="G31" s="85"/>
    </row>
    <row r="32" spans="1:7" s="72" customFormat="1" ht="28.5" customHeight="1" x14ac:dyDescent="0.35">
      <c r="A32" s="72">
        <v>11</v>
      </c>
      <c r="B32" s="85" t="s">
        <v>133</v>
      </c>
      <c r="C32" s="85"/>
      <c r="D32" s="85"/>
      <c r="E32" s="85"/>
      <c r="F32" s="85"/>
      <c r="G32" s="85"/>
    </row>
    <row r="33" spans="1:7" s="72" customFormat="1" ht="28.25" customHeight="1" x14ac:dyDescent="0.35">
      <c r="A33" s="72">
        <v>12</v>
      </c>
      <c r="B33" s="85" t="s">
        <v>140</v>
      </c>
      <c r="C33" s="85"/>
      <c r="D33" s="85"/>
      <c r="E33" s="85"/>
      <c r="F33" s="85"/>
      <c r="G33" s="85"/>
    </row>
    <row r="34" spans="1:7" s="72" customFormat="1" ht="29.65" customHeight="1" x14ac:dyDescent="0.35">
      <c r="A34" s="72">
        <v>13</v>
      </c>
      <c r="B34" s="85" t="s">
        <v>141</v>
      </c>
      <c r="C34" s="85"/>
      <c r="D34" s="85"/>
      <c r="E34" s="85"/>
      <c r="F34" s="85"/>
      <c r="G34" s="85"/>
    </row>
    <row r="35" spans="1:7" s="72" customFormat="1" ht="56.65" customHeight="1" x14ac:dyDescent="0.35">
      <c r="A35" s="72">
        <v>14</v>
      </c>
      <c r="B35" s="85" t="s">
        <v>171</v>
      </c>
      <c r="C35" s="85"/>
      <c r="D35" s="85"/>
      <c r="E35" s="85"/>
      <c r="F35" s="85"/>
      <c r="G35" s="85"/>
    </row>
    <row r="36" spans="1:7" x14ac:dyDescent="0.35">
      <c r="C36" s="67" t="s">
        <v>172</v>
      </c>
    </row>
    <row r="37" spans="1:7" x14ac:dyDescent="0.35">
      <c r="C37" s="67" t="s">
        <v>173</v>
      </c>
    </row>
    <row r="38" spans="1:7" x14ac:dyDescent="0.35">
      <c r="A38" s="67">
        <v>15</v>
      </c>
      <c r="B38" s="67" t="s">
        <v>170</v>
      </c>
    </row>
    <row r="39" spans="1:7" x14ac:dyDescent="0.35">
      <c r="A39" s="67">
        <v>16</v>
      </c>
      <c r="B39" s="67" t="s">
        <v>166</v>
      </c>
    </row>
  </sheetData>
  <mergeCells count="13">
    <mergeCell ref="B12:G12"/>
    <mergeCell ref="B7:G7"/>
    <mergeCell ref="B8:G8"/>
    <mergeCell ref="B9:G9"/>
    <mergeCell ref="B10:G10"/>
    <mergeCell ref="B11:G11"/>
    <mergeCell ref="B35:G35"/>
    <mergeCell ref="B13:G13"/>
    <mergeCell ref="B30:G30"/>
    <mergeCell ref="B31:G31"/>
    <mergeCell ref="B32:G32"/>
    <mergeCell ref="B33:G33"/>
    <mergeCell ref="B34:G34"/>
  </mergeCells>
  <printOptions gridLines="1"/>
  <pageMargins left="0.7" right="0.7" top="0.75" bottom="0.75" header="0.3" footer="0.3"/>
  <pageSetup paperSize="9" orientation="portrait" horizontalDpi="1200" verticalDpi="1200" r:id="rId1"/>
  <headerFooter>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87"/>
  <sheetViews>
    <sheetView workbookViewId="0">
      <selection sqref="A1:XFD2"/>
    </sheetView>
  </sheetViews>
  <sheetFormatPr defaultRowHeight="14.5" x14ac:dyDescent="0.35"/>
  <cols>
    <col min="1" max="1" width="35.6328125" customWidth="1"/>
    <col min="2" max="2" width="6.36328125" customWidth="1"/>
    <col min="3" max="3" width="5.08984375" customWidth="1"/>
    <col min="4" max="4" width="9.08984375" style="2"/>
    <col min="5" max="6" width="9.08984375" style="3"/>
    <col min="7" max="7" width="10.6328125" style="3" customWidth="1"/>
    <col min="8" max="8" width="11.36328125" style="3" customWidth="1"/>
    <col min="9" max="9" width="5.90625" style="2" customWidth="1"/>
    <col min="10" max="11" width="6.36328125" style="25" customWidth="1"/>
  </cols>
  <sheetData>
    <row r="1" spans="1:11" s="64" customFormat="1" ht="18.5" x14ac:dyDescent="0.35">
      <c r="A1" s="64" t="s">
        <v>176</v>
      </c>
    </row>
    <row r="2" spans="1:11" s="64" customFormat="1" ht="18.5" x14ac:dyDescent="0.35">
      <c r="A2" s="64" t="s">
        <v>175</v>
      </c>
    </row>
    <row r="3" spans="1:11" s="8" customFormat="1" ht="18.5" x14ac:dyDescent="0.45">
      <c r="A3" s="8" t="s">
        <v>59</v>
      </c>
      <c r="D3" s="9"/>
      <c r="E3" s="10"/>
      <c r="F3" s="10"/>
      <c r="G3" s="10"/>
      <c r="H3" s="10"/>
      <c r="I3" s="9"/>
      <c r="J3" s="24"/>
      <c r="K3" s="24"/>
    </row>
    <row r="4" spans="1:11" x14ac:dyDescent="0.35">
      <c r="A4" t="s">
        <v>60</v>
      </c>
    </row>
    <row r="5" spans="1:11" x14ac:dyDescent="0.35">
      <c r="A5" t="s">
        <v>1</v>
      </c>
      <c r="C5" s="3">
        <f>SUM(E5+E6+E7+H5+H6+H7+F5+F7)</f>
        <v>224</v>
      </c>
      <c r="D5" s="2" t="s">
        <v>70</v>
      </c>
      <c r="E5" s="3">
        <v>27</v>
      </c>
      <c r="F5" s="3">
        <v>25</v>
      </c>
      <c r="G5" s="2" t="s">
        <v>73</v>
      </c>
      <c r="H5" s="3">
        <v>35</v>
      </c>
    </row>
    <row r="6" spans="1:11" x14ac:dyDescent="0.35">
      <c r="D6" s="2" t="s">
        <v>71</v>
      </c>
      <c r="E6" s="3">
        <v>28</v>
      </c>
      <c r="G6" s="2" t="s">
        <v>74</v>
      </c>
      <c r="H6" s="3">
        <v>28</v>
      </c>
    </row>
    <row r="7" spans="1:11" x14ac:dyDescent="0.35">
      <c r="C7" s="5"/>
      <c r="D7" s="6" t="s">
        <v>72</v>
      </c>
      <c r="E7" s="3">
        <v>21</v>
      </c>
      <c r="F7" s="3">
        <v>25</v>
      </c>
      <c r="G7" s="6" t="s">
        <v>75</v>
      </c>
      <c r="H7" s="3">
        <v>35</v>
      </c>
    </row>
    <row r="8" spans="1:11" x14ac:dyDescent="0.35">
      <c r="A8" t="s">
        <v>2</v>
      </c>
      <c r="C8">
        <v>9</v>
      </c>
      <c r="F8" t="s">
        <v>3</v>
      </c>
      <c r="G8"/>
      <c r="H8">
        <v>9</v>
      </c>
      <c r="J8" s="1"/>
      <c r="K8" s="1"/>
    </row>
    <row r="9" spans="1:11" ht="8.65" customHeight="1" x14ac:dyDescent="0.35"/>
    <row r="10" spans="1:11" ht="18.5" x14ac:dyDescent="0.45">
      <c r="A10" s="8" t="s">
        <v>7</v>
      </c>
    </row>
    <row r="11" spans="1:11" ht="8.65" customHeight="1" x14ac:dyDescent="0.45">
      <c r="A11" s="8"/>
    </row>
    <row r="12" spans="1:11" x14ac:dyDescent="0.35">
      <c r="A12" s="22" t="s">
        <v>27</v>
      </c>
      <c r="B12" s="11" t="s">
        <v>18</v>
      </c>
      <c r="C12" s="11" t="s">
        <v>17</v>
      </c>
      <c r="D12" s="12" t="s">
        <v>4</v>
      </c>
      <c r="E12" s="13" t="s">
        <v>5</v>
      </c>
      <c r="F12" s="13" t="s">
        <v>6</v>
      </c>
      <c r="G12" s="13" t="s">
        <v>26</v>
      </c>
      <c r="H12" s="13" t="s">
        <v>39</v>
      </c>
      <c r="I12" s="12" t="s">
        <v>4</v>
      </c>
      <c r="J12" s="27" t="s">
        <v>62</v>
      </c>
      <c r="K12" s="26"/>
    </row>
    <row r="13" spans="1:11" x14ac:dyDescent="0.35">
      <c r="A13" s="14" t="s">
        <v>61</v>
      </c>
      <c r="C13" s="4">
        <v>111</v>
      </c>
      <c r="G13" s="3">
        <f>SUM(F14:F24)</f>
        <v>1154800</v>
      </c>
      <c r="H13" s="3">
        <f>SUM(C13*85000)</f>
        <v>9435000</v>
      </c>
      <c r="I13" s="2">
        <f>SUM(G13/H13)</f>
        <v>0.12239533651298357</v>
      </c>
      <c r="J13" s="25">
        <v>30</v>
      </c>
      <c r="K13" s="25">
        <v>30</v>
      </c>
    </row>
    <row r="14" spans="1:11" x14ac:dyDescent="0.35">
      <c r="A14" t="s">
        <v>13</v>
      </c>
      <c r="B14" t="s">
        <v>19</v>
      </c>
      <c r="C14" s="4">
        <v>111</v>
      </c>
      <c r="D14" s="2">
        <v>0</v>
      </c>
      <c r="E14" s="3">
        <v>21250</v>
      </c>
      <c r="F14" s="3">
        <f>SUM(E14*D14*C14)</f>
        <v>0</v>
      </c>
    </row>
    <row r="15" spans="1:11" x14ac:dyDescent="0.35">
      <c r="A15" t="s">
        <v>8</v>
      </c>
      <c r="B15" t="s">
        <v>19</v>
      </c>
      <c r="C15" s="4">
        <v>111</v>
      </c>
      <c r="D15" s="2">
        <v>0.2</v>
      </c>
      <c r="E15" s="3">
        <v>8500</v>
      </c>
      <c r="F15" s="3">
        <f>SUM(E15*D15*C15)</f>
        <v>188700</v>
      </c>
    </row>
    <row r="16" spans="1:11" x14ac:dyDescent="0.35">
      <c r="A16" t="s">
        <v>9</v>
      </c>
      <c r="B16" t="s">
        <v>19</v>
      </c>
      <c r="C16" s="4">
        <v>111</v>
      </c>
      <c r="D16" s="2">
        <v>0.1</v>
      </c>
      <c r="E16" s="3">
        <v>8500</v>
      </c>
      <c r="F16" s="3">
        <f t="shared" ref="F16:F24" si="0">SUM(E16*D16*C16)</f>
        <v>94350</v>
      </c>
    </row>
    <row r="17" spans="1:10" x14ac:dyDescent="0.35">
      <c r="A17" t="s">
        <v>10</v>
      </c>
      <c r="B17" t="s">
        <v>19</v>
      </c>
      <c r="C17" s="4">
        <v>111</v>
      </c>
      <c r="D17" s="2">
        <v>0.2</v>
      </c>
      <c r="E17" s="3">
        <v>8500</v>
      </c>
      <c r="F17" s="3">
        <f t="shared" si="0"/>
        <v>188700</v>
      </c>
    </row>
    <row r="18" spans="1:10" x14ac:dyDescent="0.35">
      <c r="A18" t="s">
        <v>37</v>
      </c>
      <c r="B18" t="s">
        <v>19</v>
      </c>
      <c r="C18" s="4">
        <v>111</v>
      </c>
      <c r="D18" s="2">
        <v>0</v>
      </c>
      <c r="E18" s="3">
        <v>4250</v>
      </c>
      <c r="F18" s="3">
        <f t="shared" si="0"/>
        <v>0</v>
      </c>
    </row>
    <row r="19" spans="1:10" x14ac:dyDescent="0.35">
      <c r="A19" t="s">
        <v>11</v>
      </c>
      <c r="B19" t="s">
        <v>19</v>
      </c>
      <c r="C19" s="4">
        <v>111</v>
      </c>
      <c r="D19" s="2">
        <v>0.1</v>
      </c>
      <c r="E19" s="3">
        <v>4250</v>
      </c>
      <c r="F19" s="3">
        <f t="shared" si="0"/>
        <v>47175</v>
      </c>
    </row>
    <row r="20" spans="1:10" x14ac:dyDescent="0.35">
      <c r="A20" t="s">
        <v>12</v>
      </c>
      <c r="B20" t="s">
        <v>19</v>
      </c>
      <c r="C20" s="4">
        <v>111</v>
      </c>
      <c r="D20" s="2">
        <v>0.1</v>
      </c>
      <c r="E20" s="3">
        <v>17000</v>
      </c>
      <c r="F20" s="3">
        <f t="shared" si="0"/>
        <v>188700</v>
      </c>
    </row>
    <row r="21" spans="1:10" x14ac:dyDescent="0.35">
      <c r="A21" t="s">
        <v>36</v>
      </c>
      <c r="B21" t="s">
        <v>19</v>
      </c>
      <c r="C21" s="4">
        <v>111</v>
      </c>
      <c r="D21" s="2">
        <v>0.1</v>
      </c>
      <c r="E21" s="3">
        <v>4250</v>
      </c>
      <c r="F21" s="3">
        <f t="shared" si="0"/>
        <v>47175</v>
      </c>
    </row>
    <row r="22" spans="1:10" x14ac:dyDescent="0.35">
      <c r="A22" t="s">
        <v>14</v>
      </c>
      <c r="B22" t="s">
        <v>19</v>
      </c>
      <c r="C22" s="4">
        <v>111</v>
      </c>
      <c r="D22" s="2">
        <v>0</v>
      </c>
      <c r="E22" s="3">
        <v>8500</v>
      </c>
      <c r="F22" s="3">
        <f t="shared" si="0"/>
        <v>0</v>
      </c>
    </row>
    <row r="23" spans="1:10" x14ac:dyDescent="0.35">
      <c r="A23" t="s">
        <v>15</v>
      </c>
      <c r="B23" t="s">
        <v>20</v>
      </c>
      <c r="C23">
        <v>2</v>
      </c>
      <c r="D23" s="2">
        <v>1</v>
      </c>
      <c r="E23" s="3">
        <v>200000</v>
      </c>
      <c r="F23" s="3">
        <f t="shared" si="0"/>
        <v>400000</v>
      </c>
    </row>
    <row r="24" spans="1:10" x14ac:dyDescent="0.35">
      <c r="A24" t="s">
        <v>16</v>
      </c>
      <c r="B24" t="s">
        <v>21</v>
      </c>
      <c r="C24">
        <v>0</v>
      </c>
      <c r="D24" s="2">
        <v>1</v>
      </c>
      <c r="E24" s="3">
        <v>320000</v>
      </c>
      <c r="F24" s="3">
        <f t="shared" si="0"/>
        <v>0</v>
      </c>
    </row>
    <row r="25" spans="1:10" x14ac:dyDescent="0.35">
      <c r="A25" s="14" t="s">
        <v>63</v>
      </c>
      <c r="C25" s="4">
        <v>74</v>
      </c>
      <c r="G25" s="3">
        <f>SUM(F26:F36)</f>
        <v>1988225</v>
      </c>
      <c r="H25" s="3">
        <f>SUM(C25*85000)</f>
        <v>6290000</v>
      </c>
      <c r="I25" s="2">
        <f>SUM(G25/H25)</f>
        <v>0.31609300476947538</v>
      </c>
      <c r="J25" s="25">
        <v>30</v>
      </c>
    </row>
    <row r="26" spans="1:10" x14ac:dyDescent="0.35">
      <c r="A26" t="s">
        <v>13</v>
      </c>
      <c r="B26" t="s">
        <v>19</v>
      </c>
      <c r="C26">
        <f>SUM(C25)</f>
        <v>74</v>
      </c>
      <c r="D26" s="2">
        <v>0</v>
      </c>
      <c r="E26" s="3">
        <v>21250</v>
      </c>
      <c r="F26" s="3">
        <f>SUM(E26*D26*C26)</f>
        <v>0</v>
      </c>
    </row>
    <row r="27" spans="1:10" x14ac:dyDescent="0.35">
      <c r="A27" t="s">
        <v>8</v>
      </c>
      <c r="B27" t="s">
        <v>19</v>
      </c>
      <c r="C27">
        <f t="shared" ref="C27:C34" si="1">SUM(C26)</f>
        <v>74</v>
      </c>
      <c r="D27" s="2">
        <v>0.5</v>
      </c>
      <c r="E27" s="3">
        <v>8500</v>
      </c>
      <c r="F27" s="3">
        <f>SUM(E27*D27*C27)</f>
        <v>314500</v>
      </c>
    </row>
    <row r="28" spans="1:10" x14ac:dyDescent="0.35">
      <c r="A28" t="s">
        <v>9</v>
      </c>
      <c r="B28" t="s">
        <v>19</v>
      </c>
      <c r="C28">
        <f t="shared" si="1"/>
        <v>74</v>
      </c>
      <c r="D28" s="2">
        <v>0.5</v>
      </c>
      <c r="E28" s="3">
        <v>8500</v>
      </c>
      <c r="F28" s="3">
        <f t="shared" ref="F28:F36" si="2">SUM(E28*D28*C28)</f>
        <v>314500</v>
      </c>
    </row>
    <row r="29" spans="1:10" x14ac:dyDescent="0.35">
      <c r="A29" t="s">
        <v>10</v>
      </c>
      <c r="B29" t="s">
        <v>19</v>
      </c>
      <c r="C29">
        <f t="shared" si="1"/>
        <v>74</v>
      </c>
      <c r="D29" s="2">
        <v>0.5</v>
      </c>
      <c r="E29" s="3">
        <v>8500</v>
      </c>
      <c r="F29" s="3">
        <f t="shared" si="2"/>
        <v>314500</v>
      </c>
    </row>
    <row r="30" spans="1:10" x14ac:dyDescent="0.35">
      <c r="A30" t="s">
        <v>37</v>
      </c>
      <c r="B30" t="s">
        <v>19</v>
      </c>
      <c r="C30">
        <f t="shared" si="1"/>
        <v>74</v>
      </c>
      <c r="D30" s="2">
        <v>0</v>
      </c>
      <c r="E30" s="3">
        <v>4250</v>
      </c>
      <c r="F30" s="3">
        <f t="shared" si="2"/>
        <v>0</v>
      </c>
    </row>
    <row r="31" spans="1:10" x14ac:dyDescent="0.35">
      <c r="A31" t="s">
        <v>11</v>
      </c>
      <c r="B31" t="s">
        <v>19</v>
      </c>
      <c r="C31">
        <f t="shared" si="1"/>
        <v>74</v>
      </c>
      <c r="D31" s="2">
        <v>0.2</v>
      </c>
      <c r="E31" s="3">
        <v>4250</v>
      </c>
      <c r="F31" s="3">
        <f t="shared" si="2"/>
        <v>62900</v>
      </c>
    </row>
    <row r="32" spans="1:10" x14ac:dyDescent="0.35">
      <c r="A32" t="s">
        <v>12</v>
      </c>
      <c r="B32" t="s">
        <v>19</v>
      </c>
      <c r="C32">
        <f t="shared" si="1"/>
        <v>74</v>
      </c>
      <c r="D32" s="2">
        <v>0.4</v>
      </c>
      <c r="E32" s="3">
        <v>17000</v>
      </c>
      <c r="F32" s="3">
        <f t="shared" si="2"/>
        <v>503200</v>
      </c>
    </row>
    <row r="33" spans="1:11" x14ac:dyDescent="0.35">
      <c r="A33" t="s">
        <v>36</v>
      </c>
      <c r="B33" t="s">
        <v>19</v>
      </c>
      <c r="C33">
        <f t="shared" si="1"/>
        <v>74</v>
      </c>
      <c r="D33" s="2">
        <v>0.25</v>
      </c>
      <c r="E33" s="3">
        <v>4250</v>
      </c>
      <c r="F33" s="3">
        <f t="shared" si="2"/>
        <v>78625</v>
      </c>
    </row>
    <row r="34" spans="1:11" x14ac:dyDescent="0.35">
      <c r="A34" t="s">
        <v>14</v>
      </c>
      <c r="B34" t="s">
        <v>19</v>
      </c>
      <c r="C34">
        <f t="shared" si="1"/>
        <v>74</v>
      </c>
      <c r="D34" s="2">
        <v>0</v>
      </c>
      <c r="E34" s="3">
        <v>8500</v>
      </c>
      <c r="F34" s="3">
        <f t="shared" si="2"/>
        <v>0</v>
      </c>
    </row>
    <row r="35" spans="1:11" x14ac:dyDescent="0.35">
      <c r="A35" t="s">
        <v>15</v>
      </c>
      <c r="B35" t="s">
        <v>20</v>
      </c>
      <c r="C35">
        <v>2</v>
      </c>
      <c r="D35" s="2">
        <v>1</v>
      </c>
      <c r="E35" s="3">
        <v>200000</v>
      </c>
      <c r="F35" s="3">
        <f t="shared" si="2"/>
        <v>400000</v>
      </c>
    </row>
    <row r="36" spans="1:11" x14ac:dyDescent="0.35">
      <c r="A36" t="s">
        <v>16</v>
      </c>
      <c r="B36" t="s">
        <v>21</v>
      </c>
      <c r="C36">
        <v>0</v>
      </c>
      <c r="D36" s="2">
        <v>1</v>
      </c>
      <c r="E36" s="3">
        <v>320000</v>
      </c>
      <c r="F36" s="3">
        <f t="shared" si="2"/>
        <v>0</v>
      </c>
    </row>
    <row r="37" spans="1:11" x14ac:dyDescent="0.35">
      <c r="A37" s="14" t="s">
        <v>160</v>
      </c>
      <c r="C37" s="4">
        <v>195</v>
      </c>
      <c r="G37" s="3">
        <f>SUM(F38:F49)</f>
        <v>1521687.5</v>
      </c>
      <c r="H37" s="3">
        <f>SUM(C37*85000)</f>
        <v>16575000</v>
      </c>
      <c r="I37" s="2">
        <f>SUM(G37/H37)</f>
        <v>9.1806184012066361E-2</v>
      </c>
      <c r="J37" s="25">
        <v>30</v>
      </c>
      <c r="K37" s="25">
        <v>30</v>
      </c>
    </row>
    <row r="38" spans="1:11" x14ac:dyDescent="0.35">
      <c r="A38" t="s">
        <v>13</v>
      </c>
      <c r="B38" t="s">
        <v>19</v>
      </c>
      <c r="C38">
        <f>SUM(C37)</f>
        <v>195</v>
      </c>
      <c r="D38" s="2">
        <v>0</v>
      </c>
      <c r="E38" s="3">
        <v>21250</v>
      </c>
      <c r="F38" s="3">
        <f>SUM(E38*D38*C38)</f>
        <v>0</v>
      </c>
    </row>
    <row r="39" spans="1:11" x14ac:dyDescent="0.35">
      <c r="A39" t="s">
        <v>8</v>
      </c>
      <c r="B39" t="s">
        <v>19</v>
      </c>
      <c r="C39">
        <f t="shared" ref="C39:C46" si="3">SUM(C38)</f>
        <v>195</v>
      </c>
      <c r="D39" s="2">
        <v>0</v>
      </c>
      <c r="E39" s="3">
        <v>8500</v>
      </c>
      <c r="F39" s="3">
        <f>SUM(E39*D39*C39)</f>
        <v>0</v>
      </c>
    </row>
    <row r="40" spans="1:11" x14ac:dyDescent="0.35">
      <c r="A40" t="s">
        <v>9</v>
      </c>
      <c r="B40" t="s">
        <v>19</v>
      </c>
      <c r="C40">
        <f t="shared" si="3"/>
        <v>195</v>
      </c>
      <c r="D40" s="2">
        <v>0</v>
      </c>
      <c r="E40" s="3">
        <v>8500</v>
      </c>
      <c r="F40" s="3">
        <f t="shared" ref="F40:F49" si="4">SUM(E40*D40*C40)</f>
        <v>0</v>
      </c>
    </row>
    <row r="41" spans="1:11" x14ac:dyDescent="0.35">
      <c r="A41" t="s">
        <v>10</v>
      </c>
      <c r="B41" t="s">
        <v>19</v>
      </c>
      <c r="C41">
        <f t="shared" si="3"/>
        <v>195</v>
      </c>
      <c r="D41" s="2">
        <v>0</v>
      </c>
      <c r="E41" s="3">
        <v>8500</v>
      </c>
      <c r="F41" s="3">
        <f t="shared" si="4"/>
        <v>0</v>
      </c>
    </row>
    <row r="42" spans="1:11" x14ac:dyDescent="0.35">
      <c r="A42" t="s">
        <v>37</v>
      </c>
      <c r="B42" t="s">
        <v>19</v>
      </c>
      <c r="C42">
        <f t="shared" si="3"/>
        <v>195</v>
      </c>
      <c r="D42" s="2">
        <v>0.25</v>
      </c>
      <c r="E42" s="3">
        <v>4250</v>
      </c>
      <c r="F42" s="3">
        <f t="shared" si="4"/>
        <v>207187.5</v>
      </c>
    </row>
    <row r="43" spans="1:11" x14ac:dyDescent="0.35">
      <c r="A43" t="s">
        <v>11</v>
      </c>
      <c r="B43" t="s">
        <v>19</v>
      </c>
      <c r="C43">
        <f t="shared" si="3"/>
        <v>195</v>
      </c>
      <c r="D43" s="2">
        <v>0</v>
      </c>
      <c r="E43" s="3">
        <v>4250</v>
      </c>
      <c r="F43" s="3">
        <f t="shared" si="4"/>
        <v>0</v>
      </c>
    </row>
    <row r="44" spans="1:11" x14ac:dyDescent="0.35">
      <c r="A44" t="s">
        <v>12</v>
      </c>
      <c r="B44" t="s">
        <v>19</v>
      </c>
      <c r="C44">
        <f t="shared" si="3"/>
        <v>195</v>
      </c>
      <c r="D44" s="2">
        <v>0.25</v>
      </c>
      <c r="E44" s="3">
        <v>17000</v>
      </c>
      <c r="F44" s="3">
        <f t="shared" si="4"/>
        <v>828750</v>
      </c>
    </row>
    <row r="45" spans="1:11" x14ac:dyDescent="0.35">
      <c r="A45" t="s">
        <v>36</v>
      </c>
      <c r="B45" t="s">
        <v>19</v>
      </c>
      <c r="C45">
        <f t="shared" si="3"/>
        <v>195</v>
      </c>
      <c r="D45" s="2">
        <v>0.2</v>
      </c>
      <c r="E45" s="3">
        <v>4250</v>
      </c>
      <c r="F45" s="3">
        <f t="shared" si="4"/>
        <v>165750</v>
      </c>
    </row>
    <row r="46" spans="1:11" x14ac:dyDescent="0.35">
      <c r="A46" t="s">
        <v>14</v>
      </c>
      <c r="B46" t="s">
        <v>19</v>
      </c>
      <c r="C46">
        <f t="shared" si="3"/>
        <v>195</v>
      </c>
      <c r="D46" s="2">
        <v>0</v>
      </c>
      <c r="E46" s="3">
        <v>8500</v>
      </c>
      <c r="F46" s="3">
        <f t="shared" si="4"/>
        <v>0</v>
      </c>
    </row>
    <row r="47" spans="1:11" x14ac:dyDescent="0.35">
      <c r="A47" t="s">
        <v>22</v>
      </c>
      <c r="B47" t="s">
        <v>20</v>
      </c>
      <c r="C47">
        <v>0</v>
      </c>
      <c r="D47" s="2">
        <v>1</v>
      </c>
      <c r="E47" s="3">
        <v>200000</v>
      </c>
      <c r="F47" s="3">
        <f t="shared" si="4"/>
        <v>0</v>
      </c>
      <c r="J47"/>
      <c r="K47"/>
    </row>
    <row r="48" spans="1:11" x14ac:dyDescent="0.35">
      <c r="A48" t="s">
        <v>15</v>
      </c>
      <c r="B48" t="s">
        <v>20</v>
      </c>
      <c r="C48">
        <v>0</v>
      </c>
      <c r="D48" s="2">
        <v>1</v>
      </c>
      <c r="E48" s="3">
        <v>200000</v>
      </c>
      <c r="F48" s="3">
        <f t="shared" si="4"/>
        <v>0</v>
      </c>
    </row>
    <row r="49" spans="1:11" x14ac:dyDescent="0.35">
      <c r="A49" t="s">
        <v>16</v>
      </c>
      <c r="B49" t="s">
        <v>21</v>
      </c>
      <c r="C49">
        <v>1</v>
      </c>
      <c r="D49" s="2">
        <v>1</v>
      </c>
      <c r="E49" s="3">
        <v>320000</v>
      </c>
      <c r="F49" s="3">
        <f t="shared" si="4"/>
        <v>320000</v>
      </c>
    </row>
    <row r="50" spans="1:11" x14ac:dyDescent="0.35">
      <c r="A50" s="14" t="s">
        <v>64</v>
      </c>
      <c r="C50" s="4">
        <v>50</v>
      </c>
      <c r="G50" s="3">
        <f>SUM(F51:F61)</f>
        <v>1168750</v>
      </c>
      <c r="H50" s="3">
        <f t="shared" ref="H50" si="5">SUM(C50*85000)</f>
        <v>4250000</v>
      </c>
      <c r="I50" s="2">
        <f>SUM(G50/H50)</f>
        <v>0.27500000000000002</v>
      </c>
    </row>
    <row r="51" spans="1:11" x14ac:dyDescent="0.35">
      <c r="A51" t="s">
        <v>13</v>
      </c>
      <c r="B51" t="s">
        <v>19</v>
      </c>
      <c r="C51">
        <f>SUM(C50)</f>
        <v>50</v>
      </c>
      <c r="D51" s="2">
        <v>0</v>
      </c>
      <c r="E51" s="3">
        <v>21250</v>
      </c>
      <c r="F51" s="3">
        <f>SUM(E51*D51*C51)</f>
        <v>0</v>
      </c>
    </row>
    <row r="52" spans="1:11" x14ac:dyDescent="0.35">
      <c r="A52" t="s">
        <v>8</v>
      </c>
      <c r="B52" t="s">
        <v>19</v>
      </c>
      <c r="C52">
        <f t="shared" ref="C52:C59" si="6">SUM(C51)</f>
        <v>50</v>
      </c>
      <c r="D52" s="2">
        <v>0</v>
      </c>
      <c r="E52" s="3">
        <v>8500</v>
      </c>
      <c r="F52" s="3">
        <f>SUM(E52*D52*C52)</f>
        <v>0</v>
      </c>
    </row>
    <row r="53" spans="1:11" x14ac:dyDescent="0.35">
      <c r="A53" t="s">
        <v>9</v>
      </c>
      <c r="B53" t="s">
        <v>19</v>
      </c>
      <c r="C53">
        <f t="shared" si="6"/>
        <v>50</v>
      </c>
      <c r="D53" s="2">
        <v>0.5</v>
      </c>
      <c r="E53" s="3">
        <v>8500</v>
      </c>
      <c r="F53" s="3">
        <f t="shared" ref="F53:F61" si="7">SUM(E53*D53*C53)</f>
        <v>212500</v>
      </c>
    </row>
    <row r="54" spans="1:11" x14ac:dyDescent="0.35">
      <c r="A54" t="s">
        <v>10</v>
      </c>
      <c r="B54" t="s">
        <v>19</v>
      </c>
      <c r="C54">
        <f t="shared" si="6"/>
        <v>50</v>
      </c>
      <c r="D54" s="2">
        <v>0.5</v>
      </c>
      <c r="E54" s="3">
        <v>8500</v>
      </c>
      <c r="F54" s="3">
        <f t="shared" si="7"/>
        <v>212500</v>
      </c>
    </row>
    <row r="55" spans="1:11" x14ac:dyDescent="0.35">
      <c r="A55" t="s">
        <v>37</v>
      </c>
      <c r="B55" t="s">
        <v>19</v>
      </c>
      <c r="C55">
        <f t="shared" si="6"/>
        <v>50</v>
      </c>
      <c r="D55" s="2">
        <v>0</v>
      </c>
      <c r="E55" s="3">
        <v>4250</v>
      </c>
      <c r="F55" s="3">
        <f t="shared" si="7"/>
        <v>0</v>
      </c>
    </row>
    <row r="56" spans="1:11" x14ac:dyDescent="0.35">
      <c r="A56" t="s">
        <v>11</v>
      </c>
      <c r="B56" t="s">
        <v>19</v>
      </c>
      <c r="C56">
        <f t="shared" si="6"/>
        <v>50</v>
      </c>
      <c r="D56" s="2">
        <v>0.5</v>
      </c>
      <c r="E56" s="3">
        <v>4250</v>
      </c>
      <c r="F56" s="3">
        <f t="shared" si="7"/>
        <v>106250</v>
      </c>
    </row>
    <row r="57" spans="1:11" x14ac:dyDescent="0.35">
      <c r="A57" t="s">
        <v>12</v>
      </c>
      <c r="B57" t="s">
        <v>19</v>
      </c>
      <c r="C57">
        <f t="shared" si="6"/>
        <v>50</v>
      </c>
      <c r="D57" s="2">
        <v>0.5</v>
      </c>
      <c r="E57" s="3">
        <v>17000</v>
      </c>
      <c r="F57" s="3">
        <f t="shared" si="7"/>
        <v>425000</v>
      </c>
    </row>
    <row r="58" spans="1:11" x14ac:dyDescent="0.35">
      <c r="A58" t="s">
        <v>36</v>
      </c>
      <c r="B58" t="s">
        <v>19</v>
      </c>
      <c r="C58">
        <f t="shared" si="6"/>
        <v>50</v>
      </c>
      <c r="D58" s="2">
        <v>1</v>
      </c>
      <c r="E58" s="3">
        <v>4250</v>
      </c>
      <c r="F58" s="3">
        <f t="shared" si="7"/>
        <v>212500</v>
      </c>
    </row>
    <row r="59" spans="1:11" x14ac:dyDescent="0.35">
      <c r="A59" t="s">
        <v>14</v>
      </c>
      <c r="B59" t="s">
        <v>19</v>
      </c>
      <c r="C59">
        <f t="shared" si="6"/>
        <v>50</v>
      </c>
      <c r="D59" s="2">
        <v>0</v>
      </c>
      <c r="E59" s="3">
        <v>8500</v>
      </c>
      <c r="F59" s="3">
        <f t="shared" si="7"/>
        <v>0</v>
      </c>
    </row>
    <row r="60" spans="1:11" x14ac:dyDescent="0.35">
      <c r="A60" t="s">
        <v>15</v>
      </c>
      <c r="B60" t="s">
        <v>20</v>
      </c>
      <c r="C60">
        <v>0</v>
      </c>
      <c r="D60" s="2">
        <v>0</v>
      </c>
      <c r="E60" s="3">
        <v>200000</v>
      </c>
      <c r="F60" s="3">
        <f t="shared" si="7"/>
        <v>0</v>
      </c>
    </row>
    <row r="61" spans="1:11" x14ac:dyDescent="0.35">
      <c r="A61" t="s">
        <v>16</v>
      </c>
      <c r="B61" t="s">
        <v>21</v>
      </c>
      <c r="C61">
        <v>0</v>
      </c>
      <c r="D61" s="2">
        <v>0</v>
      </c>
      <c r="E61" s="3">
        <v>320000</v>
      </c>
      <c r="F61" s="3">
        <f t="shared" si="7"/>
        <v>0</v>
      </c>
    </row>
    <row r="62" spans="1:11" s="14" customFormat="1" x14ac:dyDescent="0.35">
      <c r="A62" s="14" t="s">
        <v>65</v>
      </c>
      <c r="C62" s="14">
        <v>30</v>
      </c>
      <c r="D62" s="28"/>
      <c r="E62" s="29"/>
      <c r="F62" s="29"/>
      <c r="G62" s="29"/>
      <c r="H62" s="3">
        <f t="shared" ref="H62:H65" si="8">SUM(C62*85000)</f>
        <v>2550000</v>
      </c>
      <c r="I62" s="20">
        <v>0</v>
      </c>
      <c r="J62" s="30"/>
      <c r="K62" s="30"/>
    </row>
    <row r="63" spans="1:11" s="14" customFormat="1" x14ac:dyDescent="0.35">
      <c r="A63" s="14" t="s">
        <v>66</v>
      </c>
      <c r="C63" s="14">
        <v>40</v>
      </c>
      <c r="D63" s="28"/>
      <c r="E63" s="29"/>
      <c r="F63" s="29"/>
      <c r="G63" s="29"/>
      <c r="H63" s="3">
        <f t="shared" si="8"/>
        <v>3400000</v>
      </c>
      <c r="I63" s="20">
        <v>0</v>
      </c>
      <c r="J63" s="30"/>
      <c r="K63" s="30"/>
    </row>
    <row r="64" spans="1:11" x14ac:dyDescent="0.35">
      <c r="A64" s="14" t="s">
        <v>67</v>
      </c>
      <c r="C64" s="4">
        <v>40</v>
      </c>
      <c r="H64" s="3">
        <f t="shared" si="8"/>
        <v>3400000</v>
      </c>
      <c r="I64" s="2">
        <f>SUM(G64/H64)</f>
        <v>0</v>
      </c>
    </row>
    <row r="65" spans="1:11" x14ac:dyDescent="0.35">
      <c r="A65" s="14" t="s">
        <v>68</v>
      </c>
      <c r="C65" s="4">
        <v>47</v>
      </c>
      <c r="G65" s="3">
        <f>SUM(F66:F74)</f>
        <v>898875</v>
      </c>
      <c r="H65" s="3">
        <f t="shared" si="8"/>
        <v>3995000</v>
      </c>
      <c r="I65" s="2">
        <f>SUM(G65/H65)</f>
        <v>0.22500000000000001</v>
      </c>
      <c r="J65" s="25">
        <v>28</v>
      </c>
    </row>
    <row r="66" spans="1:11" x14ac:dyDescent="0.35">
      <c r="A66" t="s">
        <v>13</v>
      </c>
      <c r="B66" t="s">
        <v>19</v>
      </c>
      <c r="C66">
        <f>SUM(C65)</f>
        <v>47</v>
      </c>
      <c r="D66" s="2">
        <v>0</v>
      </c>
      <c r="E66" s="3">
        <v>21250</v>
      </c>
      <c r="F66" s="3">
        <f>SUM(E66*D66*C66)</f>
        <v>0</v>
      </c>
    </row>
    <row r="67" spans="1:11" x14ac:dyDescent="0.35">
      <c r="A67" t="s">
        <v>8</v>
      </c>
      <c r="B67" t="s">
        <v>19</v>
      </c>
      <c r="C67">
        <f t="shared" ref="C67:C74" si="9">SUM(C66)</f>
        <v>47</v>
      </c>
      <c r="D67" s="2">
        <v>0</v>
      </c>
      <c r="E67" s="3">
        <v>8500</v>
      </c>
      <c r="F67" s="3">
        <f>SUM(E67*D67*C67)</f>
        <v>0</v>
      </c>
    </row>
    <row r="68" spans="1:11" x14ac:dyDescent="0.35">
      <c r="A68" t="s">
        <v>9</v>
      </c>
      <c r="B68" t="s">
        <v>19</v>
      </c>
      <c r="C68">
        <f t="shared" si="9"/>
        <v>47</v>
      </c>
      <c r="D68" s="2">
        <v>0.2</v>
      </c>
      <c r="E68" s="3">
        <v>8500</v>
      </c>
      <c r="F68" s="3">
        <f t="shared" ref="F68:F74" si="10">SUM(E68*D68*C68)</f>
        <v>79900</v>
      </c>
    </row>
    <row r="69" spans="1:11" x14ac:dyDescent="0.35">
      <c r="A69" t="s">
        <v>10</v>
      </c>
      <c r="B69" t="s">
        <v>19</v>
      </c>
      <c r="C69">
        <f t="shared" si="9"/>
        <v>47</v>
      </c>
      <c r="D69" s="2">
        <v>0.2</v>
      </c>
      <c r="E69" s="3">
        <v>8500</v>
      </c>
      <c r="F69" s="3">
        <f t="shared" si="10"/>
        <v>79900</v>
      </c>
    </row>
    <row r="70" spans="1:11" x14ac:dyDescent="0.35">
      <c r="A70" t="s">
        <v>37</v>
      </c>
      <c r="B70" t="s">
        <v>19</v>
      </c>
      <c r="C70">
        <f t="shared" si="9"/>
        <v>47</v>
      </c>
      <c r="D70" s="2">
        <v>0</v>
      </c>
      <c r="E70" s="3">
        <v>4250</v>
      </c>
      <c r="F70" s="3">
        <f t="shared" si="10"/>
        <v>0</v>
      </c>
    </row>
    <row r="71" spans="1:11" x14ac:dyDescent="0.35">
      <c r="A71" t="s">
        <v>11</v>
      </c>
      <c r="B71" t="s">
        <v>19</v>
      </c>
      <c r="C71">
        <f t="shared" si="9"/>
        <v>47</v>
      </c>
      <c r="D71" s="2">
        <v>0</v>
      </c>
      <c r="E71" s="3">
        <v>4250</v>
      </c>
      <c r="F71" s="3">
        <f t="shared" si="10"/>
        <v>0</v>
      </c>
    </row>
    <row r="72" spans="1:11" x14ac:dyDescent="0.35">
      <c r="A72" t="s">
        <v>12</v>
      </c>
      <c r="B72" t="s">
        <v>19</v>
      </c>
      <c r="C72">
        <f t="shared" si="9"/>
        <v>47</v>
      </c>
      <c r="D72" s="2">
        <v>0.8</v>
      </c>
      <c r="E72" s="3">
        <v>17000</v>
      </c>
      <c r="F72" s="3">
        <f t="shared" si="10"/>
        <v>639200</v>
      </c>
    </row>
    <row r="73" spans="1:11" x14ac:dyDescent="0.35">
      <c r="A73" t="s">
        <v>36</v>
      </c>
      <c r="B73" t="s">
        <v>19</v>
      </c>
      <c r="C73">
        <f t="shared" si="9"/>
        <v>47</v>
      </c>
      <c r="D73" s="2">
        <v>0.5</v>
      </c>
      <c r="E73" s="3">
        <v>4250</v>
      </c>
      <c r="F73" s="3">
        <f t="shared" si="10"/>
        <v>99875</v>
      </c>
    </row>
    <row r="74" spans="1:11" x14ac:dyDescent="0.35">
      <c r="A74" t="s">
        <v>14</v>
      </c>
      <c r="B74" t="s">
        <v>19</v>
      </c>
      <c r="C74">
        <f t="shared" si="9"/>
        <v>47</v>
      </c>
      <c r="D74" s="2">
        <v>0</v>
      </c>
      <c r="E74" s="3">
        <v>8500</v>
      </c>
      <c r="F74" s="3">
        <f t="shared" si="10"/>
        <v>0</v>
      </c>
    </row>
    <row r="75" spans="1:11" x14ac:dyDescent="0.35">
      <c r="A75" s="14" t="s">
        <v>159</v>
      </c>
      <c r="C75" s="4">
        <v>50</v>
      </c>
      <c r="G75" s="3">
        <v>0</v>
      </c>
      <c r="H75" s="3">
        <f>SUM(C75*85000)</f>
        <v>4250000</v>
      </c>
      <c r="I75" s="2">
        <f>SUM(G75/H75)</f>
        <v>0</v>
      </c>
    </row>
    <row r="76" spans="1:11" x14ac:dyDescent="0.35">
      <c r="A76" s="35" t="s">
        <v>55</v>
      </c>
      <c r="B76" s="36"/>
      <c r="C76" s="37">
        <v>97</v>
      </c>
      <c r="D76" s="38"/>
      <c r="E76" s="39"/>
      <c r="F76" s="39"/>
      <c r="G76" s="39">
        <f>SUM(F76:F79)</f>
        <v>9530000</v>
      </c>
      <c r="H76" s="39">
        <f>SUM(G76)</f>
        <v>9530000</v>
      </c>
      <c r="I76" s="38">
        <f>SUM(G76/H76)</f>
        <v>1</v>
      </c>
      <c r="J76" s="40">
        <v>30</v>
      </c>
      <c r="K76" s="40">
        <v>30</v>
      </c>
    </row>
    <row r="77" spans="1:11" x14ac:dyDescent="0.35">
      <c r="A77" t="s">
        <v>58</v>
      </c>
      <c r="B77" t="s">
        <v>19</v>
      </c>
      <c r="C77">
        <v>97</v>
      </c>
      <c r="D77" s="2">
        <v>1</v>
      </c>
      <c r="E77" s="3">
        <v>90000</v>
      </c>
      <c r="F77" s="3">
        <f t="shared" ref="F77:F79" si="11">SUM(E77*D77*C77)</f>
        <v>8730000</v>
      </c>
      <c r="H77"/>
      <c r="I77"/>
      <c r="J77"/>
      <c r="K77"/>
    </row>
    <row r="78" spans="1:11" x14ac:dyDescent="0.35">
      <c r="A78" t="s">
        <v>15</v>
      </c>
      <c r="B78" t="s">
        <v>20</v>
      </c>
      <c r="C78">
        <v>2</v>
      </c>
      <c r="D78" s="2">
        <v>1</v>
      </c>
      <c r="E78" s="3">
        <v>200000</v>
      </c>
      <c r="F78" s="3">
        <f t="shared" si="11"/>
        <v>400000</v>
      </c>
      <c r="H78"/>
      <c r="I78"/>
      <c r="J78"/>
      <c r="K78"/>
    </row>
    <row r="79" spans="1:11" x14ac:dyDescent="0.35">
      <c r="A79" t="s">
        <v>56</v>
      </c>
      <c r="B79" t="s">
        <v>20</v>
      </c>
      <c r="C79">
        <v>2</v>
      </c>
      <c r="D79" s="2">
        <v>1</v>
      </c>
      <c r="E79" s="3">
        <v>200000</v>
      </c>
      <c r="F79" s="3">
        <f t="shared" si="11"/>
        <v>400000</v>
      </c>
      <c r="H79"/>
      <c r="I79"/>
      <c r="J79"/>
      <c r="K79"/>
    </row>
    <row r="80" spans="1:11" x14ac:dyDescent="0.35">
      <c r="A80" s="14" t="s">
        <v>23</v>
      </c>
      <c r="G80" s="3">
        <f>SUM(F81)</f>
        <v>400000</v>
      </c>
    </row>
    <row r="81" spans="1:11" x14ac:dyDescent="0.35">
      <c r="A81" t="s">
        <v>24</v>
      </c>
      <c r="B81" t="s">
        <v>21</v>
      </c>
      <c r="C81">
        <v>1</v>
      </c>
      <c r="D81" s="2">
        <v>1</v>
      </c>
      <c r="E81" s="3">
        <v>400000</v>
      </c>
      <c r="F81" s="3">
        <f t="shared" ref="F81" si="12">SUM(E81*D81*C81)</f>
        <v>400000</v>
      </c>
    </row>
    <row r="82" spans="1:11" x14ac:dyDescent="0.35">
      <c r="A82" s="14" t="s">
        <v>32</v>
      </c>
      <c r="G82" s="3">
        <f>SUM(F83)</f>
        <v>100000</v>
      </c>
    </row>
    <row r="83" spans="1:11" x14ac:dyDescent="0.35">
      <c r="A83" t="s">
        <v>69</v>
      </c>
      <c r="B83" t="s">
        <v>21</v>
      </c>
      <c r="C83">
        <v>1</v>
      </c>
      <c r="D83" s="2">
        <v>1</v>
      </c>
      <c r="E83" s="3">
        <v>100000</v>
      </c>
      <c r="F83" s="3">
        <f t="shared" ref="F83" si="13">SUM(E83*D83*C83)</f>
        <v>100000</v>
      </c>
    </row>
    <row r="84" spans="1:11" x14ac:dyDescent="0.35">
      <c r="A84" s="15" t="s">
        <v>25</v>
      </c>
      <c r="B84" s="15"/>
      <c r="C84" s="15"/>
      <c r="D84" s="16"/>
      <c r="E84" s="17"/>
      <c r="F84" s="17"/>
      <c r="G84" s="17">
        <f>SUM(G9:G83)</f>
        <v>16762337.5</v>
      </c>
      <c r="H84" s="17">
        <f>SUM(H9:H83)</f>
        <v>63675000</v>
      </c>
      <c r="I84" s="2">
        <f>SUM(G84/H84)</f>
        <v>0.26324833137023951</v>
      </c>
      <c r="J84" s="33">
        <f>SUM(J13:J83)</f>
        <v>148</v>
      </c>
      <c r="K84" s="33">
        <f>SUM(K13:K83)</f>
        <v>90</v>
      </c>
    </row>
    <row r="85" spans="1:11" x14ac:dyDescent="0.35">
      <c r="F85" s="3" t="s">
        <v>28</v>
      </c>
      <c r="G85" s="18">
        <f>SUM(G84/80)</f>
        <v>209529.21875</v>
      </c>
      <c r="H85" s="18">
        <f>SUM(H84/80)</f>
        <v>795937.5</v>
      </c>
      <c r="J85" s="32" t="s">
        <v>95</v>
      </c>
      <c r="K85" s="34">
        <f>SUM(J84:K84)</f>
        <v>238</v>
      </c>
    </row>
    <row r="86" spans="1:11" x14ac:dyDescent="0.35">
      <c r="G86" s="3">
        <f>SUM(G84/C5)</f>
        <v>74831.86383928571</v>
      </c>
      <c r="J86" s="32" t="s">
        <v>110</v>
      </c>
      <c r="K86" s="34">
        <f>SUM(C5)</f>
        <v>224</v>
      </c>
    </row>
    <row r="87" spans="1:11" x14ac:dyDescent="0.35">
      <c r="G87" s="18">
        <f>SUM(G86/80)</f>
        <v>935.39829799107133</v>
      </c>
    </row>
  </sheetData>
  <printOptions gridLines="1"/>
  <pageMargins left="1.299212598425197" right="0.70866141732283472" top="0.74803149606299213" bottom="0.74803149606299213" header="0.31496062992125984" footer="0.31496062992125984"/>
  <pageSetup paperSize="9" scale="59" orientation="portrait" horizontalDpi="1200" verticalDpi="1200" r:id="rId1"/>
  <headerFooter>
    <oddFooter>&amp;L&amp;A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DAABA-5576-4BD3-89B9-BBA398E99DB5}">
  <dimension ref="A1"/>
  <sheetViews>
    <sheetView tabSelected="1" workbookViewId="0"/>
  </sheetViews>
  <sheetFormatPr defaultRowHeight="14.5" x14ac:dyDescent="0.35"/>
  <sheetData/>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1"/>
  <sheetViews>
    <sheetView workbookViewId="0">
      <selection sqref="A1:XFD2"/>
    </sheetView>
  </sheetViews>
  <sheetFormatPr defaultColWidth="9.08984375" defaultRowHeight="14.5" x14ac:dyDescent="0.35"/>
  <cols>
    <col min="1" max="1" width="20.7265625" style="19" customWidth="1"/>
    <col min="2" max="5" width="6.6328125" style="19" customWidth="1"/>
    <col min="6" max="8" width="12.36328125" style="19" customWidth="1"/>
    <col min="9" max="9" width="9.90625" style="19" customWidth="1"/>
    <col min="10" max="10" width="14.08984375" style="19" customWidth="1"/>
    <col min="11" max="11" width="7" style="19" customWidth="1"/>
    <col min="12" max="14" width="12.1796875" style="21" customWidth="1"/>
    <col min="15" max="16384" width="9.08984375" style="19"/>
  </cols>
  <sheetData>
    <row r="1" spans="1:14" s="64" customFormat="1" ht="18.5" x14ac:dyDescent="0.35">
      <c r="A1" s="64" t="s">
        <v>176</v>
      </c>
    </row>
    <row r="2" spans="1:14" s="64" customFormat="1" ht="18.5" x14ac:dyDescent="0.35">
      <c r="A2" s="64" t="s">
        <v>175</v>
      </c>
    </row>
    <row r="3" spans="1:14" ht="18.5" x14ac:dyDescent="0.45">
      <c r="A3" s="8" t="s">
        <v>126</v>
      </c>
    </row>
    <row r="4" spans="1:14" ht="8.25" customHeight="1" x14ac:dyDescent="0.45">
      <c r="A4" s="8"/>
    </row>
    <row r="5" spans="1:14" ht="18.5" x14ac:dyDescent="0.45">
      <c r="A5" s="8" t="s">
        <v>146</v>
      </c>
    </row>
    <row r="6" spans="1:14" ht="6" customHeight="1" x14ac:dyDescent="0.35"/>
    <row r="7" spans="1:14" x14ac:dyDescent="0.35">
      <c r="A7" s="11" t="s">
        <v>127</v>
      </c>
      <c r="B7" s="77"/>
      <c r="C7" s="11" t="s">
        <v>1</v>
      </c>
      <c r="D7" s="11"/>
      <c r="E7" s="11" t="s">
        <v>3</v>
      </c>
      <c r="F7" s="11"/>
      <c r="G7" s="11" t="s">
        <v>113</v>
      </c>
      <c r="H7" s="11"/>
      <c r="I7" s="53" t="s">
        <v>118</v>
      </c>
      <c r="J7" s="11"/>
      <c r="K7" s="11"/>
      <c r="L7" s="13" t="s">
        <v>168</v>
      </c>
      <c r="M7" s="13"/>
      <c r="N7" s="13"/>
    </row>
    <row r="8" spans="1:14" s="52" customFormat="1" x14ac:dyDescent="0.35">
      <c r="A8" s="53"/>
      <c r="B8" s="53" t="s">
        <v>111</v>
      </c>
      <c r="C8" s="53" t="s">
        <v>112</v>
      </c>
      <c r="D8" s="53" t="s">
        <v>150</v>
      </c>
      <c r="E8" s="53"/>
      <c r="F8" s="53" t="s">
        <v>114</v>
      </c>
      <c r="G8" s="53" t="s">
        <v>161</v>
      </c>
      <c r="H8" s="53" t="s">
        <v>26</v>
      </c>
      <c r="I8" s="53" t="s">
        <v>128</v>
      </c>
      <c r="J8" s="53" t="s">
        <v>115</v>
      </c>
      <c r="K8" s="53" t="s">
        <v>163</v>
      </c>
      <c r="L8" s="58" t="s">
        <v>121</v>
      </c>
      <c r="M8" s="58" t="s">
        <v>124</v>
      </c>
      <c r="N8" s="58" t="s">
        <v>116</v>
      </c>
    </row>
    <row r="9" spans="1:14" s="52" customFormat="1" x14ac:dyDescent="0.35">
      <c r="A9" s="53"/>
      <c r="B9" s="53"/>
      <c r="C9" s="53"/>
      <c r="D9" s="53" t="s">
        <v>151</v>
      </c>
      <c r="E9" s="53"/>
      <c r="F9" s="53" t="s">
        <v>143</v>
      </c>
      <c r="G9" s="53" t="s">
        <v>162</v>
      </c>
      <c r="H9" s="53" t="s">
        <v>143</v>
      </c>
      <c r="I9" s="53" t="s">
        <v>119</v>
      </c>
      <c r="J9" s="53" t="s">
        <v>142</v>
      </c>
      <c r="K9" s="53" t="s">
        <v>4</v>
      </c>
      <c r="L9" s="58" t="s">
        <v>123</v>
      </c>
      <c r="M9" s="58" t="s">
        <v>167</v>
      </c>
      <c r="N9" s="58" t="s">
        <v>117</v>
      </c>
    </row>
    <row r="10" spans="1:14" x14ac:dyDescent="0.35">
      <c r="B10" s="52"/>
      <c r="C10" s="52"/>
      <c r="D10" s="52"/>
      <c r="E10" s="52"/>
    </row>
    <row r="11" spans="1:14" x14ac:dyDescent="0.35">
      <c r="A11" s="19" t="s">
        <v>0</v>
      </c>
      <c r="B11" s="75">
        <f>SUM(Najaraiwelu!K43)</f>
        <v>76</v>
      </c>
      <c r="C11" s="75">
        <f>SUM(Najaraiwelu!K42)</f>
        <v>94</v>
      </c>
      <c r="D11" s="75">
        <f>SUM(C11-B11)</f>
        <v>18</v>
      </c>
      <c r="E11" s="52">
        <f>SUM(Najaraiwelu!C11)</f>
        <v>3</v>
      </c>
      <c r="F11" s="21">
        <f>SUM(H11-G11)</f>
        <v>5055650</v>
      </c>
      <c r="G11" s="21">
        <f t="shared" ref="G11:G18" si="0">SUM(L11:M11)</f>
        <v>0</v>
      </c>
      <c r="H11" s="21">
        <f>SUM(Najaraiwelu!G41)</f>
        <v>5055650</v>
      </c>
      <c r="I11" s="21">
        <f>SUM(Najaraiwelu!G43)</f>
        <v>53783.51063829787</v>
      </c>
      <c r="J11" s="21">
        <f>SUM(Najaraiwelu!H41)</f>
        <v>29070000</v>
      </c>
      <c r="K11" s="20">
        <f>SUM(Najaraiwelu!I41)</f>
        <v>0.17391296869625042</v>
      </c>
      <c r="N11" s="21">
        <f>SUM(Najaraiwelu!G31)</f>
        <v>1842400</v>
      </c>
    </row>
    <row r="12" spans="1:14" x14ac:dyDescent="0.35">
      <c r="A12" s="19" t="s">
        <v>87</v>
      </c>
      <c r="B12" s="75">
        <f>SUM(Alowaru!K82)</f>
        <v>88</v>
      </c>
      <c r="C12" s="75">
        <f>SUM(Alowaru!K81)</f>
        <v>122</v>
      </c>
      <c r="D12" s="75">
        <f t="shared" ref="D12:D20" si="1">SUM(C12-B12)</f>
        <v>34</v>
      </c>
      <c r="E12" s="52">
        <f>SUM(Alowaru!H8)</f>
        <v>4</v>
      </c>
      <c r="F12" s="21">
        <f t="shared" ref="F12:F18" si="2">SUM(H12-G12)</f>
        <v>8480500</v>
      </c>
      <c r="G12" s="21">
        <f t="shared" si="0"/>
        <v>4850000</v>
      </c>
      <c r="H12" s="21">
        <f>SUM(Alowaru!G80)</f>
        <v>13330500</v>
      </c>
      <c r="I12" s="21">
        <f>SUM(Alowaru!G82)</f>
        <v>201977.27272727274</v>
      </c>
      <c r="J12" s="21">
        <f>SUM(Alowaru!H80)</f>
        <v>35535000</v>
      </c>
      <c r="K12" s="20">
        <f>SUM(Alowaru!I80)</f>
        <v>0.3751371886872098</v>
      </c>
      <c r="L12" s="21">
        <f>SUM(Alowaru!G71)</f>
        <v>4850000</v>
      </c>
    </row>
    <row r="13" spans="1:14" x14ac:dyDescent="0.35">
      <c r="A13" s="19" t="s">
        <v>82</v>
      </c>
      <c r="B13" s="75">
        <f>SUM(Taharo!K40)</f>
        <v>34</v>
      </c>
      <c r="C13" s="75">
        <f>SUM(Taharo!K39)</f>
        <v>60</v>
      </c>
      <c r="D13" s="75">
        <f t="shared" si="1"/>
        <v>26</v>
      </c>
      <c r="E13" s="52">
        <f>SUM(Taharo!C7)</f>
        <v>2</v>
      </c>
      <c r="F13" s="21">
        <f t="shared" si="2"/>
        <v>1100000</v>
      </c>
      <c r="G13" s="21">
        <f t="shared" si="0"/>
        <v>9330000</v>
      </c>
      <c r="H13" s="21">
        <f>SUM(Taharo!G38)</f>
        <v>10430000</v>
      </c>
      <c r="I13" s="21">
        <f>SUM(Taharo!G40)</f>
        <v>306764.70588235295</v>
      </c>
      <c r="J13" s="21">
        <f>SUM(Taharo!H38)</f>
        <v>18850000</v>
      </c>
      <c r="K13" s="20">
        <f>SUM(Taharo!I38)</f>
        <v>0.55331564986737403</v>
      </c>
      <c r="M13" s="21">
        <f>SUM(Taharo!H28)</f>
        <v>9330000</v>
      </c>
    </row>
    <row r="14" spans="1:14" x14ac:dyDescent="0.35">
      <c r="A14" s="19" t="s">
        <v>96</v>
      </c>
      <c r="B14" s="75">
        <f>SUM(Naviaru!C5)</f>
        <v>27</v>
      </c>
      <c r="C14" s="75">
        <f>SUM(Naviaru!K30)</f>
        <v>30</v>
      </c>
      <c r="D14" s="75">
        <f t="shared" si="1"/>
        <v>3</v>
      </c>
      <c r="E14" s="52">
        <f>SUM(Naviaru!C9)</f>
        <v>2</v>
      </c>
      <c r="F14" s="21">
        <f t="shared" si="2"/>
        <v>1775000</v>
      </c>
      <c r="G14" s="21">
        <f t="shared" si="0"/>
        <v>4850000</v>
      </c>
      <c r="H14" s="21">
        <f>SUM(Naviaru!F29)</f>
        <v>6625000</v>
      </c>
      <c r="I14" s="21">
        <f>SUM(Naviaru!G31)</f>
        <v>245370.37037037036</v>
      </c>
      <c r="J14" s="21">
        <f>SUM(Naviaru!H29)</f>
        <v>13350000</v>
      </c>
      <c r="K14" s="20">
        <f>SUM(Naviaru!I29)</f>
        <v>0.49625468164794007</v>
      </c>
      <c r="L14" s="21">
        <f>SUM(Naviaru!H19)</f>
        <v>4850000</v>
      </c>
    </row>
    <row r="15" spans="1:14" x14ac:dyDescent="0.35">
      <c r="A15" s="19" t="s">
        <v>29</v>
      </c>
      <c r="B15" s="75">
        <f>SUM(Avunatari!C5)</f>
        <v>120</v>
      </c>
      <c r="C15" s="75">
        <f>SUM(Avunatari!K82)</f>
        <v>240</v>
      </c>
      <c r="D15" s="75">
        <f t="shared" si="1"/>
        <v>120</v>
      </c>
      <c r="E15" s="52">
        <f>SUM(Avunatari!H8)</f>
        <v>6</v>
      </c>
      <c r="F15" s="21">
        <f t="shared" si="2"/>
        <v>13262475</v>
      </c>
      <c r="G15" s="21">
        <f t="shared" si="0"/>
        <v>0</v>
      </c>
      <c r="H15" s="21">
        <f>SUM(Avunatari!G81)</f>
        <v>13262475</v>
      </c>
      <c r="I15" s="21">
        <f>SUM(Avunatari!G83)</f>
        <v>110520.625</v>
      </c>
      <c r="J15" s="21">
        <f>SUM(Avunatari!H81)</f>
        <v>83470000</v>
      </c>
      <c r="K15" s="20">
        <f>SUM(Avunatari!I81)</f>
        <v>0.15888912184018211</v>
      </c>
      <c r="N15" s="21">
        <f>SUM(Avunatari!G15)</f>
        <v>400000</v>
      </c>
    </row>
    <row r="16" spans="1:14" x14ac:dyDescent="0.35">
      <c r="A16" s="19" t="s">
        <v>101</v>
      </c>
      <c r="B16" s="75">
        <f>SUM(Nanuhu!C5)</f>
        <v>145</v>
      </c>
      <c r="C16" s="75">
        <f>SUM(Nanuhu!K72)</f>
        <v>170</v>
      </c>
      <c r="D16" s="75">
        <f t="shared" si="1"/>
        <v>25</v>
      </c>
      <c r="E16" s="52">
        <f>SUM(Nanuhu!H8)</f>
        <v>5</v>
      </c>
      <c r="F16" s="21">
        <f t="shared" si="2"/>
        <v>13045425</v>
      </c>
      <c r="G16" s="21">
        <f t="shared" si="0"/>
        <v>0</v>
      </c>
      <c r="H16" s="21">
        <f>SUM(Nanuhu!G71)</f>
        <v>13045425</v>
      </c>
      <c r="I16" s="21">
        <f>SUM(Nanuhu!G73)</f>
        <v>89968.448275862072</v>
      </c>
      <c r="J16" s="21">
        <f>SUM(Nanuhu!H71)</f>
        <v>45135000</v>
      </c>
      <c r="K16" s="20">
        <f>SUM(Nanuhu!I71)</f>
        <v>0.28903123961448984</v>
      </c>
      <c r="N16" s="21">
        <f>SUM(Nanuhu!G13)</f>
        <v>6185125</v>
      </c>
    </row>
    <row r="17" spans="1:14" x14ac:dyDescent="0.35">
      <c r="A17" s="19" t="s">
        <v>47</v>
      </c>
      <c r="B17" s="75">
        <f>SUM(Ambakura!C5)</f>
        <v>48</v>
      </c>
      <c r="C17" s="75">
        <f>SUM(Ambakura!K45)</f>
        <v>78</v>
      </c>
      <c r="D17" s="75">
        <f t="shared" si="1"/>
        <v>30</v>
      </c>
      <c r="E17" s="52">
        <f>SUM(Ambakura!C12)</f>
        <v>3</v>
      </c>
      <c r="F17" s="21">
        <f t="shared" si="2"/>
        <v>2006825</v>
      </c>
      <c r="G17" s="21">
        <f t="shared" si="0"/>
        <v>4850000</v>
      </c>
      <c r="H17" s="21">
        <f>SUM(Ambakura!G44)</f>
        <v>6856825</v>
      </c>
      <c r="I17" s="21">
        <f>SUM(Ambakura!G46)</f>
        <v>142850.52083333334</v>
      </c>
      <c r="J17" s="21">
        <f>SUM(Ambakura!H44)</f>
        <v>23465000</v>
      </c>
      <c r="K17" s="20">
        <f>SUM(Ambakura!I44)</f>
        <v>0.29221500106541659</v>
      </c>
      <c r="L17" s="21">
        <f>SUM(Ambakura!H34)</f>
        <v>4850000</v>
      </c>
    </row>
    <row r="18" spans="1:14" x14ac:dyDescent="0.35">
      <c r="A18" s="19" t="s">
        <v>59</v>
      </c>
      <c r="B18" s="75">
        <f>SUM(Jinaure!C5)</f>
        <v>224</v>
      </c>
      <c r="C18" s="75">
        <f>SUM(Jinaure!K85)</f>
        <v>238</v>
      </c>
      <c r="D18" s="75">
        <f t="shared" si="1"/>
        <v>14</v>
      </c>
      <c r="E18" s="52">
        <f>SUM(Jinaure!C8)</f>
        <v>9</v>
      </c>
      <c r="F18" s="21">
        <f t="shared" si="2"/>
        <v>7232337.5</v>
      </c>
      <c r="G18" s="21">
        <f t="shared" si="0"/>
        <v>9530000</v>
      </c>
      <c r="H18" s="21">
        <f>SUM(Jinaure!G84)</f>
        <v>16762337.5</v>
      </c>
      <c r="I18" s="21">
        <f>SUM(Jinaure!G86)</f>
        <v>74831.86383928571</v>
      </c>
      <c r="J18" s="21">
        <f>SUM(Jinaure!H84)</f>
        <v>63675000</v>
      </c>
      <c r="K18" s="20">
        <f>SUM(Jinaure!I84)</f>
        <v>0.26324833137023951</v>
      </c>
      <c r="M18" s="21">
        <f>SUM(Jinaure!H76)</f>
        <v>9530000</v>
      </c>
    </row>
    <row r="19" spans="1:14" x14ac:dyDescent="0.35">
      <c r="A19" s="59"/>
      <c r="B19" s="76"/>
      <c r="C19" s="76"/>
      <c r="D19" s="76"/>
      <c r="E19" s="76"/>
      <c r="F19" s="59"/>
      <c r="G19" s="59"/>
      <c r="H19" s="59"/>
      <c r="I19" s="59"/>
      <c r="J19" s="59"/>
      <c r="K19" s="76"/>
      <c r="L19" s="60"/>
      <c r="M19" s="60"/>
      <c r="N19" s="60"/>
    </row>
    <row r="20" spans="1:14" x14ac:dyDescent="0.35">
      <c r="B20" s="75">
        <f>SUM(B11:B19)</f>
        <v>762</v>
      </c>
      <c r="C20" s="75">
        <f>SUM(C11:C19)</f>
        <v>1032</v>
      </c>
      <c r="D20" s="75">
        <f t="shared" si="1"/>
        <v>270</v>
      </c>
      <c r="E20" s="75">
        <f>SUM(E11:E19)</f>
        <v>34</v>
      </c>
      <c r="F20" s="21">
        <f>SUM(F11:F19)</f>
        <v>51958212.5</v>
      </c>
      <c r="G20" s="21">
        <f>SUM(G11:G19)</f>
        <v>33410000</v>
      </c>
      <c r="H20" s="21">
        <f>SUM(H11:H19)</f>
        <v>85368212.5</v>
      </c>
      <c r="J20" s="21">
        <f>SUM(J11:J19)</f>
        <v>312550000</v>
      </c>
      <c r="K20" s="20">
        <f>SUM(H20/J20)</f>
        <v>0.27313457846744521</v>
      </c>
      <c r="M20" s="61" t="s">
        <v>129</v>
      </c>
      <c r="N20" s="21">
        <f>SUM(L11:N19)</f>
        <v>41837525</v>
      </c>
    </row>
    <row r="21" spans="1:14" x14ac:dyDescent="0.35">
      <c r="B21" s="21"/>
      <c r="C21" s="61" t="s">
        <v>152</v>
      </c>
      <c r="D21" s="20">
        <f>SUM(D20/C20)</f>
        <v>0.26162790697674421</v>
      </c>
      <c r="E21" s="21"/>
      <c r="G21" s="74"/>
      <c r="H21" s="74" t="s">
        <v>148</v>
      </c>
      <c r="I21" s="21">
        <f>SUM(H20/C20)</f>
        <v>82721.136143410855</v>
      </c>
      <c r="J21" s="21"/>
      <c r="K21" s="20"/>
      <c r="M21" s="61"/>
    </row>
    <row r="22" spans="1:14" s="80" customFormat="1" ht="28.9" customHeight="1" x14ac:dyDescent="0.35">
      <c r="A22" s="86" t="s">
        <v>165</v>
      </c>
      <c r="B22" s="86"/>
      <c r="C22" s="86"/>
      <c r="D22" s="86"/>
      <c r="E22" s="86"/>
      <c r="F22" s="78">
        <f>SUM(F20*0.75)</f>
        <v>38968659.375</v>
      </c>
      <c r="G22" s="79">
        <f>SUM(G20*0.6)</f>
        <v>20046000</v>
      </c>
      <c r="H22" s="79">
        <f>SUM(F22:G22)</f>
        <v>59014659.375</v>
      </c>
      <c r="I22" s="78">
        <f>SUM(H22/C20)</f>
        <v>57184.747456395351</v>
      </c>
      <c r="J22" s="78"/>
      <c r="K22" s="82">
        <f>SUM(H22/J20)</f>
        <v>0.18881669932810749</v>
      </c>
      <c r="L22" s="78"/>
      <c r="M22" s="79"/>
      <c r="N22" s="78"/>
    </row>
    <row r="23" spans="1:14" x14ac:dyDescent="0.35">
      <c r="B23" s="21"/>
      <c r="C23" s="61"/>
      <c r="D23" s="20"/>
      <c r="E23" s="21"/>
      <c r="F23" s="74"/>
      <c r="G23" s="74"/>
      <c r="H23" s="74"/>
      <c r="I23" s="21"/>
      <c r="J23" s="21"/>
      <c r="K23" s="20"/>
      <c r="M23" s="61"/>
    </row>
    <row r="24" spans="1:14" ht="18.5" x14ac:dyDescent="0.45">
      <c r="A24" s="8" t="s">
        <v>147</v>
      </c>
    </row>
    <row r="26" spans="1:14" x14ac:dyDescent="0.35">
      <c r="A26" s="11" t="s">
        <v>127</v>
      </c>
      <c r="B26" s="77"/>
      <c r="C26" s="11" t="s">
        <v>1</v>
      </c>
      <c r="D26" s="11"/>
      <c r="E26" s="11" t="s">
        <v>3</v>
      </c>
      <c r="F26" s="11"/>
      <c r="G26" s="11" t="s">
        <v>113</v>
      </c>
      <c r="H26" s="11"/>
      <c r="I26" s="53" t="s">
        <v>118</v>
      </c>
      <c r="J26" s="11"/>
      <c r="K26" s="11"/>
      <c r="L26" s="13"/>
      <c r="M26" s="13"/>
      <c r="N26" s="13"/>
    </row>
    <row r="27" spans="1:14" s="52" customFormat="1" x14ac:dyDescent="0.35">
      <c r="A27" s="53"/>
      <c r="B27" s="53" t="s">
        <v>111</v>
      </c>
      <c r="C27" s="53" t="s">
        <v>112</v>
      </c>
      <c r="D27" s="53" t="s">
        <v>150</v>
      </c>
      <c r="E27" s="53"/>
      <c r="F27" s="53" t="s">
        <v>114</v>
      </c>
      <c r="G27" s="53" t="s">
        <v>161</v>
      </c>
      <c r="H27" s="53" t="s">
        <v>26</v>
      </c>
      <c r="I27" s="53" t="s">
        <v>128</v>
      </c>
      <c r="J27" s="53" t="s">
        <v>115</v>
      </c>
      <c r="K27" s="53" t="s">
        <v>163</v>
      </c>
      <c r="L27" s="58" t="s">
        <v>121</v>
      </c>
      <c r="M27" s="58" t="s">
        <v>124</v>
      </c>
      <c r="N27" s="58" t="s">
        <v>116</v>
      </c>
    </row>
    <row r="28" spans="1:14" s="52" customFormat="1" x14ac:dyDescent="0.35">
      <c r="A28" s="53"/>
      <c r="B28" s="53"/>
      <c r="C28" s="53"/>
      <c r="D28" s="53" t="s">
        <v>151</v>
      </c>
      <c r="E28" s="53"/>
      <c r="F28" s="53" t="s">
        <v>145</v>
      </c>
      <c r="G28" s="53" t="s">
        <v>162</v>
      </c>
      <c r="H28" s="53" t="s">
        <v>145</v>
      </c>
      <c r="I28" s="53" t="s">
        <v>119</v>
      </c>
      <c r="J28" s="53" t="s">
        <v>144</v>
      </c>
      <c r="K28" s="53" t="s">
        <v>4</v>
      </c>
      <c r="L28" s="58" t="s">
        <v>122</v>
      </c>
      <c r="M28" s="58" t="s">
        <v>125</v>
      </c>
      <c r="N28" s="58" t="s">
        <v>117</v>
      </c>
    </row>
    <row r="29" spans="1:14" x14ac:dyDescent="0.35">
      <c r="B29" s="52"/>
      <c r="C29" s="52"/>
      <c r="D29" s="52"/>
      <c r="E29" s="52"/>
      <c r="K29" s="52"/>
    </row>
    <row r="30" spans="1:14" x14ac:dyDescent="0.35">
      <c r="A30" s="19" t="s">
        <v>0</v>
      </c>
      <c r="B30" s="75">
        <f t="shared" ref="B30:E37" si="3">SUM(B11)</f>
        <v>76</v>
      </c>
      <c r="C30" s="75">
        <f t="shared" si="3"/>
        <v>94</v>
      </c>
      <c r="D30" s="75">
        <f t="shared" si="3"/>
        <v>18</v>
      </c>
      <c r="E30" s="75">
        <f t="shared" si="3"/>
        <v>3</v>
      </c>
      <c r="F30" s="73">
        <f t="shared" ref="F30:G30" si="4">SUM(F11/80)</f>
        <v>63195.625</v>
      </c>
      <c r="G30" s="73">
        <f t="shared" si="4"/>
        <v>0</v>
      </c>
      <c r="H30" s="73">
        <f>SUM(H11/80)</f>
        <v>63195.625</v>
      </c>
      <c r="I30" s="73">
        <f>SUM(I11/80)</f>
        <v>672.29388297872333</v>
      </c>
      <c r="J30" s="73">
        <f>SUM(J11/80)</f>
        <v>363375</v>
      </c>
      <c r="K30" s="75">
        <f t="shared" ref="K30:K37" si="5">SUM(K11)</f>
        <v>0.17391296869625042</v>
      </c>
      <c r="L30" s="73"/>
      <c r="M30" s="73"/>
      <c r="N30" s="73">
        <f>SUM(N11/80)</f>
        <v>23030</v>
      </c>
    </row>
    <row r="31" spans="1:14" x14ac:dyDescent="0.35">
      <c r="A31" s="19" t="s">
        <v>87</v>
      </c>
      <c r="B31" s="75">
        <f t="shared" si="3"/>
        <v>88</v>
      </c>
      <c r="C31" s="75">
        <f t="shared" si="3"/>
        <v>122</v>
      </c>
      <c r="D31" s="75">
        <f t="shared" si="3"/>
        <v>34</v>
      </c>
      <c r="E31" s="75">
        <f t="shared" si="3"/>
        <v>4</v>
      </c>
      <c r="F31" s="73">
        <f t="shared" ref="F31:G31" si="6">SUM(F12/80)</f>
        <v>106006.25</v>
      </c>
      <c r="G31" s="73">
        <f t="shared" si="6"/>
        <v>60625</v>
      </c>
      <c r="H31" s="73">
        <f t="shared" ref="H31:H37" si="7">SUM(H12/80)</f>
        <v>166631.25</v>
      </c>
      <c r="I31" s="73">
        <f t="shared" ref="I31:I37" si="8">SUM(I12/80)</f>
        <v>2524.715909090909</v>
      </c>
      <c r="J31" s="73">
        <f t="shared" ref="J31" si="9">SUM(J12/80)</f>
        <v>444187.5</v>
      </c>
      <c r="K31" s="75">
        <f t="shared" si="5"/>
        <v>0.3751371886872098</v>
      </c>
      <c r="L31" s="73"/>
      <c r="M31" s="73"/>
      <c r="N31" s="73"/>
    </row>
    <row r="32" spans="1:14" x14ac:dyDescent="0.35">
      <c r="A32" s="19" t="s">
        <v>82</v>
      </c>
      <c r="B32" s="75">
        <f t="shared" si="3"/>
        <v>34</v>
      </c>
      <c r="C32" s="75">
        <f t="shared" si="3"/>
        <v>60</v>
      </c>
      <c r="D32" s="75">
        <f t="shared" si="3"/>
        <v>26</v>
      </c>
      <c r="E32" s="75">
        <f t="shared" si="3"/>
        <v>2</v>
      </c>
      <c r="F32" s="73">
        <f t="shared" ref="F32:G32" si="10">SUM(F13/80)</f>
        <v>13750</v>
      </c>
      <c r="G32" s="73">
        <f t="shared" si="10"/>
        <v>116625</v>
      </c>
      <c r="H32" s="73">
        <f t="shared" si="7"/>
        <v>130375</v>
      </c>
      <c r="I32" s="73">
        <f t="shared" si="8"/>
        <v>3834.5588235294117</v>
      </c>
      <c r="J32" s="73">
        <f t="shared" ref="J32" si="11">SUM(J13/80)</f>
        <v>235625</v>
      </c>
      <c r="K32" s="75">
        <f t="shared" si="5"/>
        <v>0.55331564986737403</v>
      </c>
      <c r="L32" s="73"/>
      <c r="M32" s="73">
        <f>SUM(M13/80)</f>
        <v>116625</v>
      </c>
      <c r="N32" s="73"/>
    </row>
    <row r="33" spans="1:14" x14ac:dyDescent="0.35">
      <c r="A33" s="19" t="s">
        <v>96</v>
      </c>
      <c r="B33" s="75">
        <f t="shared" si="3"/>
        <v>27</v>
      </c>
      <c r="C33" s="75">
        <f t="shared" si="3"/>
        <v>30</v>
      </c>
      <c r="D33" s="75">
        <f t="shared" si="3"/>
        <v>3</v>
      </c>
      <c r="E33" s="75">
        <f t="shared" si="3"/>
        <v>2</v>
      </c>
      <c r="F33" s="73">
        <f t="shared" ref="F33:G33" si="12">SUM(F14/80)</f>
        <v>22187.5</v>
      </c>
      <c r="G33" s="73">
        <f t="shared" si="12"/>
        <v>60625</v>
      </c>
      <c r="H33" s="73">
        <f t="shared" si="7"/>
        <v>82812.5</v>
      </c>
      <c r="I33" s="73">
        <f t="shared" si="8"/>
        <v>3067.1296296296296</v>
      </c>
      <c r="J33" s="73">
        <f t="shared" ref="J33" si="13">SUM(J14/80)</f>
        <v>166875</v>
      </c>
      <c r="K33" s="75">
        <f t="shared" si="5"/>
        <v>0.49625468164794007</v>
      </c>
      <c r="L33" s="73"/>
      <c r="M33" s="73"/>
      <c r="N33" s="73"/>
    </row>
    <row r="34" spans="1:14" x14ac:dyDescent="0.35">
      <c r="A34" s="19" t="s">
        <v>29</v>
      </c>
      <c r="B34" s="75">
        <f t="shared" si="3"/>
        <v>120</v>
      </c>
      <c r="C34" s="75">
        <f t="shared" si="3"/>
        <v>240</v>
      </c>
      <c r="D34" s="75">
        <f t="shared" si="3"/>
        <v>120</v>
      </c>
      <c r="E34" s="75">
        <f t="shared" si="3"/>
        <v>6</v>
      </c>
      <c r="F34" s="73">
        <f t="shared" ref="F34:G34" si="14">SUM(F15/80)</f>
        <v>165780.9375</v>
      </c>
      <c r="G34" s="73">
        <f t="shared" si="14"/>
        <v>0</v>
      </c>
      <c r="H34" s="73">
        <f t="shared" si="7"/>
        <v>165780.9375</v>
      </c>
      <c r="I34" s="73">
        <f t="shared" si="8"/>
        <v>1381.5078125</v>
      </c>
      <c r="J34" s="73">
        <f t="shared" ref="J34" si="15">SUM(J15/80)</f>
        <v>1043375</v>
      </c>
      <c r="K34" s="75">
        <f t="shared" si="5"/>
        <v>0.15888912184018211</v>
      </c>
      <c r="L34" s="73"/>
      <c r="M34" s="73"/>
      <c r="N34" s="73">
        <f>SUM(N15/80)</f>
        <v>5000</v>
      </c>
    </row>
    <row r="35" spans="1:14" x14ac:dyDescent="0.35">
      <c r="A35" s="19" t="s">
        <v>101</v>
      </c>
      <c r="B35" s="75">
        <f t="shared" si="3"/>
        <v>145</v>
      </c>
      <c r="C35" s="75">
        <f t="shared" si="3"/>
        <v>170</v>
      </c>
      <c r="D35" s="75">
        <f t="shared" si="3"/>
        <v>25</v>
      </c>
      <c r="E35" s="75">
        <f t="shared" si="3"/>
        <v>5</v>
      </c>
      <c r="F35" s="73">
        <f t="shared" ref="F35:G35" si="16">SUM(F16/80)</f>
        <v>163067.8125</v>
      </c>
      <c r="G35" s="73">
        <f t="shared" si="16"/>
        <v>0</v>
      </c>
      <c r="H35" s="73">
        <f t="shared" si="7"/>
        <v>163067.8125</v>
      </c>
      <c r="I35" s="73">
        <f t="shared" si="8"/>
        <v>1124.6056034482758</v>
      </c>
      <c r="J35" s="73">
        <f t="shared" ref="J35" si="17">SUM(J16/80)</f>
        <v>564187.5</v>
      </c>
      <c r="K35" s="75">
        <f t="shared" si="5"/>
        <v>0.28903123961448984</v>
      </c>
      <c r="L35" s="73"/>
      <c r="M35" s="73"/>
      <c r="N35" s="73">
        <f>SUM(N16/80)</f>
        <v>77314.0625</v>
      </c>
    </row>
    <row r="36" spans="1:14" x14ac:dyDescent="0.35">
      <c r="A36" s="19" t="s">
        <v>47</v>
      </c>
      <c r="B36" s="75">
        <f t="shared" si="3"/>
        <v>48</v>
      </c>
      <c r="C36" s="75">
        <f t="shared" si="3"/>
        <v>78</v>
      </c>
      <c r="D36" s="75">
        <f t="shared" si="3"/>
        <v>30</v>
      </c>
      <c r="E36" s="75">
        <f t="shared" si="3"/>
        <v>3</v>
      </c>
      <c r="F36" s="73">
        <f t="shared" ref="F36:G36" si="18">SUM(F17/80)</f>
        <v>25085.3125</v>
      </c>
      <c r="G36" s="73">
        <f t="shared" si="18"/>
        <v>60625</v>
      </c>
      <c r="H36" s="73">
        <f t="shared" si="7"/>
        <v>85710.3125</v>
      </c>
      <c r="I36" s="73">
        <f t="shared" si="8"/>
        <v>1785.6315104166667</v>
      </c>
      <c r="J36" s="73">
        <f t="shared" ref="J36" si="19">SUM(J17/80)</f>
        <v>293312.5</v>
      </c>
      <c r="K36" s="75">
        <f t="shared" si="5"/>
        <v>0.29221500106541659</v>
      </c>
      <c r="L36" s="73">
        <f>SUM(L17/80)</f>
        <v>60625</v>
      </c>
      <c r="M36" s="73"/>
      <c r="N36" s="73"/>
    </row>
    <row r="37" spans="1:14" x14ac:dyDescent="0.35">
      <c r="A37" s="19" t="s">
        <v>59</v>
      </c>
      <c r="B37" s="75">
        <f t="shared" si="3"/>
        <v>224</v>
      </c>
      <c r="C37" s="75">
        <f t="shared" si="3"/>
        <v>238</v>
      </c>
      <c r="D37" s="75">
        <f t="shared" si="3"/>
        <v>14</v>
      </c>
      <c r="E37" s="75">
        <f t="shared" si="3"/>
        <v>9</v>
      </c>
      <c r="F37" s="73">
        <f t="shared" ref="F37:G37" si="20">SUM(F18/80)</f>
        <v>90404.21875</v>
      </c>
      <c r="G37" s="73">
        <f t="shared" si="20"/>
        <v>119125</v>
      </c>
      <c r="H37" s="73">
        <f t="shared" si="7"/>
        <v>209529.21875</v>
      </c>
      <c r="I37" s="73">
        <f t="shared" si="8"/>
        <v>935.39829799107133</v>
      </c>
      <c r="J37" s="73">
        <f t="shared" ref="J37" si="21">SUM(J18/80)</f>
        <v>795937.5</v>
      </c>
      <c r="K37" s="75">
        <f t="shared" si="5"/>
        <v>0.26324833137023951</v>
      </c>
      <c r="L37" s="73"/>
      <c r="M37" s="73">
        <f>SUM(M18/80)</f>
        <v>119125</v>
      </c>
      <c r="N37" s="73"/>
    </row>
    <row r="38" spans="1:14" x14ac:dyDescent="0.35">
      <c r="A38" s="59"/>
      <c r="B38" s="76"/>
      <c r="C38" s="76"/>
      <c r="D38" s="76"/>
      <c r="E38" s="76"/>
      <c r="F38" s="59"/>
      <c r="G38" s="59"/>
      <c r="H38" s="59"/>
      <c r="I38" s="59"/>
      <c r="J38" s="59"/>
      <c r="K38" s="76"/>
      <c r="L38" s="60"/>
      <c r="M38" s="60"/>
      <c r="N38" s="60"/>
    </row>
    <row r="39" spans="1:14" x14ac:dyDescent="0.35">
      <c r="B39" s="75">
        <f>SUM(B30:B38)</f>
        <v>762</v>
      </c>
      <c r="C39" s="75">
        <f>SUM(C30:C38)</f>
        <v>1032</v>
      </c>
      <c r="D39" s="75">
        <f>SUM(D30:D38)</f>
        <v>270</v>
      </c>
      <c r="E39" s="75">
        <f>SUM(E30:E38)</f>
        <v>34</v>
      </c>
      <c r="F39" s="73">
        <f>SUM(F30:F38)</f>
        <v>649477.65625</v>
      </c>
      <c r="G39" s="73">
        <f t="shared" ref="G39:H39" si="22">SUM(G30:G38)</f>
        <v>417625</v>
      </c>
      <c r="H39" s="73">
        <f t="shared" si="22"/>
        <v>1067102.65625</v>
      </c>
      <c r="I39" s="73"/>
      <c r="J39" s="73">
        <f>SUM(J30:J38)</f>
        <v>3906875</v>
      </c>
      <c r="K39" s="20">
        <f>SUM(K20)</f>
        <v>0.27313457846744521</v>
      </c>
      <c r="M39" s="61" t="s">
        <v>129</v>
      </c>
      <c r="N39" s="73">
        <f>SUM(L30:N38)</f>
        <v>401719.0625</v>
      </c>
    </row>
    <row r="40" spans="1:14" x14ac:dyDescent="0.35">
      <c r="B40" s="21"/>
      <c r="C40" s="61" t="s">
        <v>152</v>
      </c>
      <c r="D40" s="20">
        <f>SUM(D21)</f>
        <v>0.26162790697674421</v>
      </c>
      <c r="G40" s="74"/>
      <c r="H40" s="74" t="s">
        <v>149</v>
      </c>
      <c r="I40" s="73">
        <f>SUM(H39/C39)</f>
        <v>1034.0142017926357</v>
      </c>
      <c r="K40" s="52"/>
    </row>
    <row r="41" spans="1:14" s="80" customFormat="1" ht="28.9" customHeight="1" x14ac:dyDescent="0.35">
      <c r="A41" s="86" t="s">
        <v>165</v>
      </c>
      <c r="B41" s="86"/>
      <c r="C41" s="86"/>
      <c r="D41" s="86"/>
      <c r="E41" s="86"/>
      <c r="F41" s="81">
        <f>SUM(F22/80)</f>
        <v>487108.2421875</v>
      </c>
      <c r="G41" s="81">
        <f t="shared" ref="G41:I41" si="23">SUM(G22/80)</f>
        <v>250575</v>
      </c>
      <c r="H41" s="81">
        <f t="shared" si="23"/>
        <v>737683.2421875</v>
      </c>
      <c r="I41" s="81">
        <f t="shared" si="23"/>
        <v>714.80934320494191</v>
      </c>
      <c r="J41" s="78"/>
      <c r="K41" s="82">
        <f>SUM(K22)</f>
        <v>0.18881669932810749</v>
      </c>
      <c r="L41" s="78"/>
      <c r="M41" s="79"/>
      <c r="N41" s="78"/>
    </row>
  </sheetData>
  <mergeCells count="2">
    <mergeCell ref="A22:E22"/>
    <mergeCell ref="A41:E41"/>
  </mergeCells>
  <printOptions gridLines="1"/>
  <pageMargins left="0.70866141732283472" right="0.70866141732283472" top="0.74803149606299213" bottom="0.74803149606299213" header="0.31496062992125984" footer="0.31496062992125984"/>
  <pageSetup paperSize="9" scale="82" orientation="landscape" horizontalDpi="1200" verticalDpi="1200" r:id="rId1"/>
  <headerFoot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4"/>
  <sheetViews>
    <sheetView workbookViewId="0">
      <selection sqref="A1:XFD2"/>
    </sheetView>
  </sheetViews>
  <sheetFormatPr defaultRowHeight="14.5" x14ac:dyDescent="0.35"/>
  <cols>
    <col min="1" max="1" width="21.08984375" customWidth="1"/>
    <col min="2" max="2" width="6.36328125" customWidth="1"/>
    <col min="3" max="3" width="5.08984375" customWidth="1"/>
    <col min="4" max="4" width="6.6328125" style="2" customWidth="1"/>
    <col min="5" max="5" width="8.6328125" style="3" customWidth="1"/>
    <col min="6" max="7" width="8.81640625" style="3" customWidth="1"/>
    <col min="8" max="8" width="11.1796875" style="3" customWidth="1"/>
    <col min="9" max="9" width="5.90625" style="2" customWidth="1"/>
    <col min="10" max="10" width="5.453125" customWidth="1"/>
    <col min="11" max="11" width="5.6328125" customWidth="1"/>
  </cols>
  <sheetData>
    <row r="1" spans="1:11" s="64" customFormat="1" ht="18.5" x14ac:dyDescent="0.35">
      <c r="A1" s="64" t="s">
        <v>176</v>
      </c>
    </row>
    <row r="2" spans="1:11" s="64" customFormat="1" ht="18.5" x14ac:dyDescent="0.35">
      <c r="A2" s="64" t="s">
        <v>175</v>
      </c>
    </row>
    <row r="3" spans="1:11" s="8" customFormat="1" ht="18.5" x14ac:dyDescent="0.45">
      <c r="A3" s="8" t="s">
        <v>0</v>
      </c>
      <c r="D3" s="9"/>
      <c r="E3" s="10"/>
      <c r="F3" s="10"/>
      <c r="G3" s="10"/>
      <c r="H3" s="10"/>
      <c r="I3" s="9"/>
    </row>
    <row r="5" spans="1:11" x14ac:dyDescent="0.35">
      <c r="A5" t="s">
        <v>1</v>
      </c>
      <c r="C5" s="3">
        <f>SUM(E5:E10)</f>
        <v>76</v>
      </c>
      <c r="D5" s="2" t="s">
        <v>70</v>
      </c>
      <c r="E5" s="3">
        <v>14</v>
      </c>
      <c r="J5" s="25"/>
      <c r="K5" s="25"/>
    </row>
    <row r="6" spans="1:11" x14ac:dyDescent="0.35">
      <c r="D6" s="2" t="s">
        <v>71</v>
      </c>
      <c r="E6" s="3">
        <v>14</v>
      </c>
      <c r="J6" s="25"/>
      <c r="K6" s="25"/>
    </row>
    <row r="7" spans="1:11" x14ac:dyDescent="0.35">
      <c r="D7" s="2" t="s">
        <v>72</v>
      </c>
      <c r="E7" s="3">
        <v>2</v>
      </c>
      <c r="J7" s="25"/>
      <c r="K7" s="25"/>
    </row>
    <row r="8" spans="1:11" x14ac:dyDescent="0.35">
      <c r="D8" s="2" t="s">
        <v>73</v>
      </c>
      <c r="E8" s="3">
        <v>17</v>
      </c>
      <c r="J8" s="25"/>
      <c r="K8" s="25"/>
    </row>
    <row r="9" spans="1:11" x14ac:dyDescent="0.35">
      <c r="D9" s="2" t="s">
        <v>74</v>
      </c>
      <c r="E9" s="3">
        <v>12</v>
      </c>
      <c r="J9" s="25"/>
      <c r="K9" s="25"/>
    </row>
    <row r="10" spans="1:11" x14ac:dyDescent="0.35">
      <c r="D10" s="2" t="s">
        <v>75</v>
      </c>
      <c r="E10" s="3">
        <v>17</v>
      </c>
      <c r="J10" s="25"/>
      <c r="K10" s="25"/>
    </row>
    <row r="11" spans="1:11" x14ac:dyDescent="0.35">
      <c r="A11" t="s">
        <v>2</v>
      </c>
      <c r="C11">
        <v>3</v>
      </c>
    </row>
    <row r="12" spans="1:11" x14ac:dyDescent="0.35">
      <c r="A12" t="s">
        <v>3</v>
      </c>
      <c r="C12">
        <v>3</v>
      </c>
    </row>
    <row r="14" spans="1:11" ht="18.5" x14ac:dyDescent="0.45">
      <c r="A14" s="8" t="s">
        <v>7</v>
      </c>
    </row>
    <row r="15" spans="1:11" ht="7.5" customHeight="1" x14ac:dyDescent="0.45">
      <c r="A15" s="8"/>
    </row>
    <row r="16" spans="1:11" x14ac:dyDescent="0.35">
      <c r="A16" s="22" t="s">
        <v>27</v>
      </c>
      <c r="B16" s="11" t="s">
        <v>18</v>
      </c>
      <c r="C16" s="11" t="s">
        <v>17</v>
      </c>
      <c r="D16" s="12" t="s">
        <v>4</v>
      </c>
      <c r="E16" s="13" t="s">
        <v>5</v>
      </c>
      <c r="F16" s="13" t="s">
        <v>6</v>
      </c>
      <c r="G16" s="13" t="s">
        <v>26</v>
      </c>
      <c r="H16" s="13" t="s">
        <v>39</v>
      </c>
      <c r="I16" s="12" t="s">
        <v>4</v>
      </c>
      <c r="J16" s="27" t="s">
        <v>62</v>
      </c>
      <c r="K16" s="26"/>
    </row>
    <row r="17" spans="1:11" x14ac:dyDescent="0.35">
      <c r="A17" s="14" t="s">
        <v>41</v>
      </c>
      <c r="C17" s="4">
        <v>67</v>
      </c>
      <c r="G17" s="3">
        <f>SUM(F18:F28)</f>
        <v>2713250</v>
      </c>
      <c r="H17" s="3">
        <f>SUM(C17*85000)</f>
        <v>5695000</v>
      </c>
      <c r="I17" s="2">
        <f>SUM(G17/H17)</f>
        <v>0.47642669007901667</v>
      </c>
      <c r="J17" s="1">
        <v>19</v>
      </c>
      <c r="K17" s="1">
        <v>19</v>
      </c>
    </row>
    <row r="18" spans="1:11" x14ac:dyDescent="0.35">
      <c r="A18" t="s">
        <v>13</v>
      </c>
      <c r="B18" t="s">
        <v>19</v>
      </c>
      <c r="C18">
        <v>67</v>
      </c>
      <c r="D18" s="2">
        <v>0</v>
      </c>
      <c r="E18" s="3">
        <v>21250</v>
      </c>
      <c r="F18" s="3">
        <f>SUM(E18*D18*C18)</f>
        <v>0</v>
      </c>
    </row>
    <row r="19" spans="1:11" x14ac:dyDescent="0.35">
      <c r="A19" t="s">
        <v>8</v>
      </c>
      <c r="B19" t="s">
        <v>19</v>
      </c>
      <c r="C19">
        <v>67</v>
      </c>
      <c r="D19" s="2">
        <v>0.5</v>
      </c>
      <c r="E19" s="3">
        <v>8500</v>
      </c>
      <c r="F19" s="3">
        <f>SUM(E19*D19*C19)</f>
        <v>284750</v>
      </c>
    </row>
    <row r="20" spans="1:11" x14ac:dyDescent="0.35">
      <c r="A20" t="s">
        <v>9</v>
      </c>
      <c r="B20" t="s">
        <v>19</v>
      </c>
      <c r="C20">
        <v>67</v>
      </c>
      <c r="D20" s="2">
        <v>0.5</v>
      </c>
      <c r="E20" s="3">
        <v>8500</v>
      </c>
      <c r="F20" s="3">
        <f t="shared" ref="F20:F28" si="0">SUM(E20*D20*C20)</f>
        <v>284750</v>
      </c>
    </row>
    <row r="21" spans="1:11" x14ac:dyDescent="0.35">
      <c r="A21" t="s">
        <v>10</v>
      </c>
      <c r="B21" t="s">
        <v>19</v>
      </c>
      <c r="C21">
        <v>67</v>
      </c>
      <c r="D21" s="2">
        <v>1</v>
      </c>
      <c r="E21" s="3">
        <v>8500</v>
      </c>
      <c r="F21" s="3">
        <f t="shared" si="0"/>
        <v>569500</v>
      </c>
    </row>
    <row r="22" spans="1:11" x14ac:dyDescent="0.35">
      <c r="A22" t="s">
        <v>37</v>
      </c>
      <c r="B22" t="s">
        <v>19</v>
      </c>
      <c r="C22">
        <v>67</v>
      </c>
      <c r="D22" s="2">
        <v>1</v>
      </c>
      <c r="E22" s="3">
        <v>4250</v>
      </c>
      <c r="F22" s="3">
        <f t="shared" si="0"/>
        <v>284750</v>
      </c>
    </row>
    <row r="23" spans="1:11" x14ac:dyDescent="0.35">
      <c r="A23" t="s">
        <v>11</v>
      </c>
      <c r="B23" t="s">
        <v>19</v>
      </c>
      <c r="C23">
        <v>67</v>
      </c>
      <c r="D23" s="2">
        <v>1</v>
      </c>
      <c r="E23" s="3">
        <v>4250</v>
      </c>
      <c r="F23" s="3">
        <f t="shared" si="0"/>
        <v>284750</v>
      </c>
    </row>
    <row r="24" spans="1:11" x14ac:dyDescent="0.35">
      <c r="A24" t="s">
        <v>12</v>
      </c>
      <c r="B24" t="s">
        <v>19</v>
      </c>
      <c r="C24">
        <v>67</v>
      </c>
      <c r="D24" s="2">
        <v>0</v>
      </c>
      <c r="E24" s="3">
        <v>17000</v>
      </c>
      <c r="F24" s="3">
        <f t="shared" si="0"/>
        <v>0</v>
      </c>
    </row>
    <row r="25" spans="1:11" x14ac:dyDescent="0.35">
      <c r="A25" t="s">
        <v>36</v>
      </c>
      <c r="B25" t="s">
        <v>19</v>
      </c>
      <c r="C25">
        <v>67</v>
      </c>
      <c r="D25" s="2">
        <v>1</v>
      </c>
      <c r="E25" s="3">
        <v>4250</v>
      </c>
      <c r="F25" s="3">
        <f t="shared" si="0"/>
        <v>284750</v>
      </c>
    </row>
    <row r="26" spans="1:11" x14ac:dyDescent="0.35">
      <c r="A26" t="s">
        <v>14</v>
      </c>
      <c r="B26" t="s">
        <v>19</v>
      </c>
      <c r="C26">
        <v>67</v>
      </c>
      <c r="D26" s="2">
        <v>0</v>
      </c>
      <c r="E26" s="3">
        <v>8500</v>
      </c>
      <c r="F26" s="3">
        <f t="shared" si="0"/>
        <v>0</v>
      </c>
    </row>
    <row r="27" spans="1:11" x14ac:dyDescent="0.35">
      <c r="A27" t="s">
        <v>15</v>
      </c>
      <c r="B27" t="s">
        <v>20</v>
      </c>
      <c r="C27">
        <v>2</v>
      </c>
      <c r="D27" s="2">
        <v>1</v>
      </c>
      <c r="E27" s="3">
        <v>200000</v>
      </c>
      <c r="F27" s="3">
        <f t="shared" si="0"/>
        <v>400000</v>
      </c>
    </row>
    <row r="28" spans="1:11" x14ac:dyDescent="0.35">
      <c r="A28" t="s">
        <v>16</v>
      </c>
      <c r="B28" t="s">
        <v>21</v>
      </c>
      <c r="C28">
        <v>1</v>
      </c>
      <c r="D28" s="2">
        <v>1</v>
      </c>
      <c r="E28" s="3">
        <v>320000</v>
      </c>
      <c r="F28" s="3">
        <f t="shared" si="0"/>
        <v>320000</v>
      </c>
    </row>
    <row r="29" spans="1:11" x14ac:dyDescent="0.35">
      <c r="A29" s="14" t="s">
        <v>40</v>
      </c>
      <c r="C29" s="4">
        <v>40</v>
      </c>
      <c r="G29" s="3">
        <v>0</v>
      </c>
      <c r="H29" s="3">
        <f>SUM(C29*85000)</f>
        <v>3400000</v>
      </c>
    </row>
    <row r="30" spans="1:11" x14ac:dyDescent="0.35">
      <c r="A30" s="14" t="s">
        <v>42</v>
      </c>
      <c r="C30" s="4">
        <v>78</v>
      </c>
      <c r="G30" s="3">
        <v>0</v>
      </c>
      <c r="H30" s="3">
        <f t="shared" ref="H30:H31" si="1">SUM(C30*85000)</f>
        <v>6630000</v>
      </c>
    </row>
    <row r="31" spans="1:11" x14ac:dyDescent="0.35">
      <c r="A31" s="35" t="s">
        <v>43</v>
      </c>
      <c r="B31" s="36"/>
      <c r="C31" s="37">
        <v>119</v>
      </c>
      <c r="D31" s="38"/>
      <c r="E31" s="39"/>
      <c r="F31" s="39"/>
      <c r="G31" s="39">
        <f>SUM(F32:F34)</f>
        <v>1842400</v>
      </c>
      <c r="H31" s="39">
        <f t="shared" si="1"/>
        <v>10115000</v>
      </c>
      <c r="I31" s="38">
        <f>SUM(G31/H31)</f>
        <v>0.18214532871972319</v>
      </c>
      <c r="J31" s="40">
        <v>28</v>
      </c>
      <c r="K31" s="40">
        <v>28</v>
      </c>
    </row>
    <row r="32" spans="1:11" x14ac:dyDescent="0.35">
      <c r="A32" t="s">
        <v>14</v>
      </c>
      <c r="B32" t="s">
        <v>19</v>
      </c>
      <c r="C32">
        <v>119</v>
      </c>
      <c r="D32" s="2">
        <v>1</v>
      </c>
      <c r="E32" s="3">
        <v>9600</v>
      </c>
      <c r="F32" s="3">
        <f t="shared" ref="F32:F34" si="2">SUM(E32*D32*C32)</f>
        <v>1142400</v>
      </c>
    </row>
    <row r="33" spans="1:11" x14ac:dyDescent="0.35">
      <c r="A33" t="s">
        <v>15</v>
      </c>
      <c r="B33" t="s">
        <v>20</v>
      </c>
      <c r="C33">
        <v>2</v>
      </c>
      <c r="D33" s="2">
        <v>0.75</v>
      </c>
      <c r="E33" s="3">
        <v>200000</v>
      </c>
      <c r="F33" s="3">
        <f t="shared" si="2"/>
        <v>300000</v>
      </c>
    </row>
    <row r="34" spans="1:11" x14ac:dyDescent="0.35">
      <c r="A34" t="s">
        <v>22</v>
      </c>
      <c r="B34" t="s">
        <v>20</v>
      </c>
      <c r="C34">
        <v>2</v>
      </c>
      <c r="D34" s="2">
        <v>1</v>
      </c>
      <c r="E34" s="3">
        <v>200000</v>
      </c>
      <c r="F34" s="3">
        <f t="shared" si="2"/>
        <v>400000</v>
      </c>
    </row>
    <row r="35" spans="1:11" x14ac:dyDescent="0.35">
      <c r="A35" s="14" t="s">
        <v>44</v>
      </c>
      <c r="C35" s="4">
        <v>38</v>
      </c>
      <c r="G35" s="3">
        <v>0</v>
      </c>
      <c r="H35" s="3">
        <f>SUM(C35*85000)</f>
        <v>3230000</v>
      </c>
    </row>
    <row r="36" spans="1:11" x14ac:dyDescent="0.35">
      <c r="A36" s="14" t="s">
        <v>23</v>
      </c>
      <c r="G36" s="3">
        <f>SUM(F37)</f>
        <v>400000</v>
      </c>
    </row>
    <row r="37" spans="1:11" x14ac:dyDescent="0.35">
      <c r="A37" t="s">
        <v>24</v>
      </c>
      <c r="B37" t="s">
        <v>21</v>
      </c>
      <c r="C37">
        <v>1</v>
      </c>
      <c r="D37" s="2">
        <v>1</v>
      </c>
      <c r="E37" s="3">
        <v>400000</v>
      </c>
      <c r="F37" s="3">
        <f t="shared" ref="F37" si="3">SUM(E37*D37*C37)</f>
        <v>400000</v>
      </c>
    </row>
    <row r="38" spans="1:11" x14ac:dyDescent="0.35">
      <c r="A38" s="14" t="s">
        <v>32</v>
      </c>
      <c r="G38" s="3">
        <f>SUM(F39)</f>
        <v>100000</v>
      </c>
    </row>
    <row r="39" spans="1:11" x14ac:dyDescent="0.35">
      <c r="A39" t="s">
        <v>31</v>
      </c>
      <c r="B39" t="s">
        <v>21</v>
      </c>
      <c r="C39">
        <v>1</v>
      </c>
      <c r="D39" s="2">
        <v>1</v>
      </c>
      <c r="E39" s="3">
        <v>100000</v>
      </c>
      <c r="F39" s="3">
        <f t="shared" ref="F39" si="4">SUM(E39*D39*C39)</f>
        <v>100000</v>
      </c>
    </row>
    <row r="40" spans="1:11" x14ac:dyDescent="0.35">
      <c r="A40" s="5"/>
      <c r="B40" s="5"/>
      <c r="C40" s="5"/>
      <c r="D40" s="6"/>
      <c r="E40" s="7"/>
      <c r="F40" s="7"/>
      <c r="G40" s="7"/>
    </row>
    <row r="41" spans="1:11" x14ac:dyDescent="0.35">
      <c r="A41" s="15" t="s">
        <v>25</v>
      </c>
      <c r="B41" s="15"/>
      <c r="C41" s="15"/>
      <c r="D41" s="16"/>
      <c r="E41" s="17"/>
      <c r="F41" s="41">
        <f>SUM(F12:F40)</f>
        <v>5055650</v>
      </c>
      <c r="G41" s="17">
        <f>SUM(G12:G40)</f>
        <v>5055650</v>
      </c>
      <c r="H41" s="17">
        <f>SUM(H12:H40)</f>
        <v>29070000</v>
      </c>
      <c r="I41" s="2">
        <f>SUM(G41/H41)</f>
        <v>0.17391296869625042</v>
      </c>
      <c r="J41" s="33">
        <f>SUM(J17:J40)</f>
        <v>47</v>
      </c>
      <c r="K41" s="33">
        <f>SUM(K17:K40)</f>
        <v>47</v>
      </c>
    </row>
    <row r="42" spans="1:11" x14ac:dyDescent="0.35">
      <c r="F42" s="3" t="s">
        <v>28</v>
      </c>
      <c r="G42" s="18">
        <f>SUM(G41/80)</f>
        <v>63195.625</v>
      </c>
      <c r="H42" s="18">
        <f>SUM(H41/80)</f>
        <v>363375</v>
      </c>
      <c r="J42" s="32" t="s">
        <v>95</v>
      </c>
      <c r="K42" s="34">
        <f>SUM(J41:K41)</f>
        <v>94</v>
      </c>
    </row>
    <row r="43" spans="1:11" x14ac:dyDescent="0.35">
      <c r="F43" s="3" t="s">
        <v>120</v>
      </c>
      <c r="G43" s="3">
        <f>SUM(G41/K42)</f>
        <v>53783.51063829787</v>
      </c>
      <c r="J43" s="32" t="s">
        <v>110</v>
      </c>
      <c r="K43" s="34">
        <f>SUM(C5)</f>
        <v>76</v>
      </c>
    </row>
    <row r="44" spans="1:11" x14ac:dyDescent="0.35">
      <c r="G44" s="18">
        <f>SUM(G43/80)</f>
        <v>672.29388297872333</v>
      </c>
    </row>
  </sheetData>
  <printOptions gridLines="1"/>
  <pageMargins left="0.70866141732283472" right="0.70866141732283472" top="0.74803149606299213" bottom="0.74803149606299213" header="0.31496062992125984" footer="0.31496062992125984"/>
  <pageSetup paperSize="9" scale="93" orientation="portrait" horizontalDpi="1200" verticalDpi="1200" r:id="rId1"/>
  <headerFoot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8"/>
  <sheetViews>
    <sheetView workbookViewId="0">
      <selection sqref="A1:XFD2"/>
    </sheetView>
  </sheetViews>
  <sheetFormatPr defaultRowHeight="14.5" x14ac:dyDescent="0.35"/>
  <cols>
    <col min="1" max="1" width="27.81640625" customWidth="1"/>
    <col min="2" max="2" width="7.90625" customWidth="1"/>
    <col min="3" max="3" width="4.6328125" customWidth="1"/>
    <col min="4" max="4" width="7.08984375" style="2" customWidth="1"/>
    <col min="5" max="5" width="7.81640625" style="3" customWidth="1"/>
    <col min="6" max="6" width="9.6328125" style="3" bestFit="1" customWidth="1"/>
    <col min="7" max="7" width="10.6328125" style="3" customWidth="1"/>
    <col min="8" max="8" width="10.81640625" style="3" customWidth="1"/>
    <col min="9" max="9" width="5.90625" style="2" customWidth="1"/>
    <col min="10" max="11" width="6.54296875" customWidth="1"/>
  </cols>
  <sheetData>
    <row r="1" spans="1:11" s="64" customFormat="1" ht="18.5" x14ac:dyDescent="0.35">
      <c r="A1" s="64" t="s">
        <v>176</v>
      </c>
    </row>
    <row r="2" spans="1:11" s="64" customFormat="1" ht="18.5" x14ac:dyDescent="0.35">
      <c r="A2" s="64" t="s">
        <v>175</v>
      </c>
    </row>
    <row r="3" spans="1:11" s="8" customFormat="1" ht="18.5" x14ac:dyDescent="0.45">
      <c r="A3" s="8" t="s">
        <v>87</v>
      </c>
      <c r="D3" s="9"/>
      <c r="E3" s="10"/>
      <c r="F3" s="10"/>
      <c r="G3" s="10"/>
      <c r="H3" s="10"/>
      <c r="I3" s="9"/>
    </row>
    <row r="4" spans="1:11" ht="7.15" customHeight="1" x14ac:dyDescent="0.35"/>
    <row r="5" spans="1:11" x14ac:dyDescent="0.35">
      <c r="A5" t="s">
        <v>1</v>
      </c>
      <c r="C5" s="3">
        <f>SUM(E5+E6+E7+H5+H6+H7)</f>
        <v>88</v>
      </c>
      <c r="D5" s="2" t="s">
        <v>70</v>
      </c>
      <c r="E5" s="3">
        <v>25</v>
      </c>
      <c r="G5" s="2" t="s">
        <v>73</v>
      </c>
      <c r="H5" s="3">
        <v>6</v>
      </c>
      <c r="J5" s="25"/>
      <c r="K5" s="25"/>
    </row>
    <row r="6" spans="1:11" x14ac:dyDescent="0.35">
      <c r="D6" s="2" t="s">
        <v>71</v>
      </c>
      <c r="E6" s="3">
        <v>23</v>
      </c>
      <c r="G6" s="2" t="s">
        <v>74</v>
      </c>
      <c r="H6" s="3">
        <v>7</v>
      </c>
      <c r="J6" s="25"/>
      <c r="K6" s="25"/>
    </row>
    <row r="7" spans="1:11" x14ac:dyDescent="0.35">
      <c r="C7" s="5"/>
      <c r="D7" s="6" t="s">
        <v>72</v>
      </c>
      <c r="E7" s="7">
        <v>17</v>
      </c>
      <c r="F7" s="7"/>
      <c r="G7" s="6" t="s">
        <v>75</v>
      </c>
      <c r="H7" s="7">
        <v>10</v>
      </c>
      <c r="J7" s="25"/>
      <c r="K7" s="25"/>
    </row>
    <row r="8" spans="1:11" x14ac:dyDescent="0.35">
      <c r="A8" t="s">
        <v>2</v>
      </c>
      <c r="C8">
        <v>5</v>
      </c>
      <c r="F8" t="s">
        <v>3</v>
      </c>
      <c r="G8"/>
      <c r="H8">
        <v>4</v>
      </c>
    </row>
    <row r="9" spans="1:11" ht="6.75" customHeight="1" x14ac:dyDescent="0.35"/>
    <row r="10" spans="1:11" ht="18.5" x14ac:dyDescent="0.45">
      <c r="A10" s="8" t="s">
        <v>7</v>
      </c>
    </row>
    <row r="11" spans="1:11" ht="7.15" customHeight="1" x14ac:dyDescent="0.45">
      <c r="A11" s="8"/>
    </row>
    <row r="12" spans="1:11" x14ac:dyDescent="0.35">
      <c r="A12" s="22" t="s">
        <v>27</v>
      </c>
      <c r="B12" s="11" t="s">
        <v>18</v>
      </c>
      <c r="C12" s="11" t="s">
        <v>17</v>
      </c>
      <c r="D12" s="12" t="s">
        <v>4</v>
      </c>
      <c r="E12" s="13" t="s">
        <v>5</v>
      </c>
      <c r="F12" s="13" t="s">
        <v>6</v>
      </c>
      <c r="G12" s="13" t="s">
        <v>26</v>
      </c>
      <c r="H12" s="13" t="s">
        <v>39</v>
      </c>
      <c r="I12" s="12" t="s">
        <v>4</v>
      </c>
      <c r="J12" s="27" t="s">
        <v>62</v>
      </c>
      <c r="K12" s="26"/>
    </row>
    <row r="13" spans="1:11" x14ac:dyDescent="0.35">
      <c r="A13" s="14" t="s">
        <v>88</v>
      </c>
      <c r="C13" s="4">
        <v>72</v>
      </c>
      <c r="G13" s="3">
        <f>SUM(F14:F24)</f>
        <v>1685200</v>
      </c>
      <c r="H13" s="3">
        <f>SUM(C13*85000)</f>
        <v>6120000</v>
      </c>
      <c r="I13" s="2">
        <f>SUM(G13/H13)</f>
        <v>0.27535947712418302</v>
      </c>
      <c r="J13" s="1">
        <v>22</v>
      </c>
      <c r="K13" s="1">
        <v>22</v>
      </c>
    </row>
    <row r="14" spans="1:11" x14ac:dyDescent="0.35">
      <c r="A14" t="s">
        <v>13</v>
      </c>
      <c r="B14" t="s">
        <v>19</v>
      </c>
      <c r="C14">
        <f>SUM(C13)</f>
        <v>72</v>
      </c>
      <c r="D14" s="2">
        <v>0</v>
      </c>
      <c r="E14" s="3">
        <v>21250</v>
      </c>
      <c r="F14" s="3">
        <f>SUM(E14*D14*C14)</f>
        <v>0</v>
      </c>
    </row>
    <row r="15" spans="1:11" x14ac:dyDescent="0.35">
      <c r="A15" t="s">
        <v>8</v>
      </c>
      <c r="B15" t="s">
        <v>19</v>
      </c>
      <c r="C15">
        <f t="shared" ref="C15:C22" si="0">SUM(C14)</f>
        <v>72</v>
      </c>
      <c r="D15" s="2">
        <v>0.1</v>
      </c>
      <c r="E15" s="3">
        <v>8500</v>
      </c>
      <c r="F15" s="3">
        <f>SUM(E15*D15*C15)</f>
        <v>61200</v>
      </c>
    </row>
    <row r="16" spans="1:11" x14ac:dyDescent="0.35">
      <c r="A16" t="s">
        <v>9</v>
      </c>
      <c r="B16" t="s">
        <v>19</v>
      </c>
      <c r="C16">
        <f t="shared" si="0"/>
        <v>72</v>
      </c>
      <c r="D16" s="2">
        <v>0.1</v>
      </c>
      <c r="E16" s="3">
        <v>8500</v>
      </c>
      <c r="F16" s="3">
        <f t="shared" ref="F16:F24" si="1">SUM(E16*D16*C16)</f>
        <v>61200</v>
      </c>
    </row>
    <row r="17" spans="1:11" x14ac:dyDescent="0.35">
      <c r="A17" t="s">
        <v>10</v>
      </c>
      <c r="B17" t="s">
        <v>19</v>
      </c>
      <c r="C17">
        <f t="shared" si="0"/>
        <v>72</v>
      </c>
      <c r="D17" s="2">
        <v>0.8</v>
      </c>
      <c r="E17" s="3">
        <v>8500</v>
      </c>
      <c r="F17" s="3">
        <f t="shared" si="1"/>
        <v>489600</v>
      </c>
    </row>
    <row r="18" spans="1:11" x14ac:dyDescent="0.35">
      <c r="A18" t="s">
        <v>37</v>
      </c>
      <c r="B18" t="s">
        <v>19</v>
      </c>
      <c r="C18">
        <f t="shared" si="0"/>
        <v>72</v>
      </c>
      <c r="D18" s="2">
        <v>1</v>
      </c>
      <c r="E18" s="3">
        <v>4250</v>
      </c>
      <c r="F18" s="3">
        <f t="shared" si="1"/>
        <v>306000</v>
      </c>
    </row>
    <row r="19" spans="1:11" x14ac:dyDescent="0.35">
      <c r="A19" t="s">
        <v>11</v>
      </c>
      <c r="B19" t="s">
        <v>19</v>
      </c>
      <c r="C19">
        <f t="shared" si="0"/>
        <v>72</v>
      </c>
      <c r="D19" s="2">
        <v>0.2</v>
      </c>
      <c r="E19" s="3">
        <v>4250</v>
      </c>
      <c r="F19" s="3">
        <f t="shared" si="1"/>
        <v>61200</v>
      </c>
    </row>
    <row r="20" spans="1:11" x14ac:dyDescent="0.35">
      <c r="A20" t="s">
        <v>12</v>
      </c>
      <c r="B20" t="s">
        <v>19</v>
      </c>
      <c r="C20">
        <f t="shared" si="0"/>
        <v>72</v>
      </c>
      <c r="D20" s="2">
        <v>0</v>
      </c>
      <c r="E20" s="3">
        <v>17000</v>
      </c>
      <c r="F20" s="3">
        <f t="shared" si="1"/>
        <v>0</v>
      </c>
    </row>
    <row r="21" spans="1:11" x14ac:dyDescent="0.35">
      <c r="A21" t="s">
        <v>36</v>
      </c>
      <c r="B21" t="s">
        <v>19</v>
      </c>
      <c r="C21">
        <f t="shared" si="0"/>
        <v>72</v>
      </c>
      <c r="D21" s="2">
        <v>1</v>
      </c>
      <c r="E21" s="3">
        <v>4250</v>
      </c>
      <c r="F21" s="3">
        <f t="shared" si="1"/>
        <v>306000</v>
      </c>
    </row>
    <row r="22" spans="1:11" x14ac:dyDescent="0.35">
      <c r="A22" t="s">
        <v>14</v>
      </c>
      <c r="B22" t="s">
        <v>19</v>
      </c>
      <c r="C22">
        <f t="shared" si="0"/>
        <v>72</v>
      </c>
      <c r="D22" s="2">
        <v>0</v>
      </c>
      <c r="E22" s="3">
        <v>8500</v>
      </c>
      <c r="F22" s="3">
        <f t="shared" si="1"/>
        <v>0</v>
      </c>
    </row>
    <row r="23" spans="1:11" x14ac:dyDescent="0.35">
      <c r="A23" t="s">
        <v>15</v>
      </c>
      <c r="B23" t="s">
        <v>20</v>
      </c>
      <c r="C23">
        <v>2</v>
      </c>
      <c r="D23" s="2">
        <v>1</v>
      </c>
      <c r="E23" s="3">
        <v>200000</v>
      </c>
      <c r="F23" s="3">
        <f t="shared" si="1"/>
        <v>400000</v>
      </c>
    </row>
    <row r="24" spans="1:11" x14ac:dyDescent="0.35">
      <c r="A24" t="s">
        <v>16</v>
      </c>
      <c r="B24" t="s">
        <v>21</v>
      </c>
      <c r="C24">
        <v>0</v>
      </c>
      <c r="D24" s="2">
        <v>1</v>
      </c>
      <c r="E24" s="3">
        <v>320000</v>
      </c>
      <c r="F24" s="3">
        <f t="shared" si="1"/>
        <v>0</v>
      </c>
    </row>
    <row r="25" spans="1:11" x14ac:dyDescent="0.35">
      <c r="A25" s="14" t="s">
        <v>89</v>
      </c>
      <c r="C25" s="4">
        <v>107</v>
      </c>
      <c r="G25" s="3">
        <f>SUM(F26:F36)</f>
        <v>3674200</v>
      </c>
      <c r="H25" s="3">
        <f>SUM(C25*85000)</f>
        <v>9095000</v>
      </c>
      <c r="I25" s="2">
        <f>SUM(G25/H25)</f>
        <v>0.40398020890599229</v>
      </c>
      <c r="J25" s="1">
        <v>24</v>
      </c>
      <c r="K25" s="1">
        <v>24</v>
      </c>
    </row>
    <row r="26" spans="1:11" x14ac:dyDescent="0.35">
      <c r="A26" t="s">
        <v>13</v>
      </c>
      <c r="B26" t="s">
        <v>19</v>
      </c>
      <c r="C26">
        <f>SUM(C25)</f>
        <v>107</v>
      </c>
      <c r="D26" s="2">
        <v>0</v>
      </c>
      <c r="E26" s="3">
        <v>21250</v>
      </c>
      <c r="F26" s="3">
        <f>SUM(E26*D26*C26)</f>
        <v>0</v>
      </c>
    </row>
    <row r="27" spans="1:11" x14ac:dyDescent="0.35">
      <c r="A27" t="s">
        <v>8</v>
      </c>
      <c r="B27" t="s">
        <v>19</v>
      </c>
      <c r="C27">
        <f t="shared" ref="C27:C34" si="2">SUM(C26)</f>
        <v>107</v>
      </c>
      <c r="D27" s="2">
        <v>0.5</v>
      </c>
      <c r="E27" s="3">
        <v>8500</v>
      </c>
      <c r="F27" s="3">
        <f>SUM(E27*D27*C27)</f>
        <v>454750</v>
      </c>
    </row>
    <row r="28" spans="1:11" x14ac:dyDescent="0.35">
      <c r="A28" t="s">
        <v>9</v>
      </c>
      <c r="B28" t="s">
        <v>19</v>
      </c>
      <c r="C28">
        <f t="shared" si="2"/>
        <v>107</v>
      </c>
      <c r="D28" s="2">
        <v>0.5</v>
      </c>
      <c r="E28" s="3">
        <v>8500</v>
      </c>
      <c r="F28" s="3">
        <f t="shared" ref="F28:F36" si="3">SUM(E28*D28*C28)</f>
        <v>454750</v>
      </c>
    </row>
    <row r="29" spans="1:11" x14ac:dyDescent="0.35">
      <c r="A29" t="s">
        <v>10</v>
      </c>
      <c r="B29" t="s">
        <v>19</v>
      </c>
      <c r="C29">
        <f t="shared" si="2"/>
        <v>107</v>
      </c>
      <c r="D29" s="2">
        <v>0.5</v>
      </c>
      <c r="E29" s="3">
        <v>8500</v>
      </c>
      <c r="F29" s="3">
        <f t="shared" si="3"/>
        <v>454750</v>
      </c>
    </row>
    <row r="30" spans="1:11" x14ac:dyDescent="0.35">
      <c r="A30" t="s">
        <v>37</v>
      </c>
      <c r="B30" t="s">
        <v>19</v>
      </c>
      <c r="C30">
        <f t="shared" si="2"/>
        <v>107</v>
      </c>
      <c r="D30" s="2">
        <v>0</v>
      </c>
      <c r="E30" s="3">
        <v>4250</v>
      </c>
      <c r="F30" s="3">
        <f t="shared" si="3"/>
        <v>0</v>
      </c>
    </row>
    <row r="31" spans="1:11" x14ac:dyDescent="0.35">
      <c r="A31" t="s">
        <v>11</v>
      </c>
      <c r="B31" t="s">
        <v>19</v>
      </c>
      <c r="C31">
        <f t="shared" si="2"/>
        <v>107</v>
      </c>
      <c r="D31" s="2">
        <v>0.2</v>
      </c>
      <c r="E31" s="3">
        <v>4250</v>
      </c>
      <c r="F31" s="3">
        <f t="shared" si="3"/>
        <v>90950</v>
      </c>
    </row>
    <row r="32" spans="1:11" x14ac:dyDescent="0.35">
      <c r="A32" t="s">
        <v>12</v>
      </c>
      <c r="B32" t="s">
        <v>19</v>
      </c>
      <c r="C32">
        <f t="shared" si="2"/>
        <v>107</v>
      </c>
      <c r="D32" s="2">
        <v>0.75</v>
      </c>
      <c r="E32" s="3">
        <v>17000</v>
      </c>
      <c r="F32" s="3">
        <f t="shared" si="3"/>
        <v>1364250</v>
      </c>
    </row>
    <row r="33" spans="1:11" x14ac:dyDescent="0.35">
      <c r="A33" t="s">
        <v>36</v>
      </c>
      <c r="B33" t="s">
        <v>19</v>
      </c>
      <c r="C33">
        <f t="shared" si="2"/>
        <v>107</v>
      </c>
      <c r="D33" s="2">
        <v>1</v>
      </c>
      <c r="E33" s="3">
        <v>4250</v>
      </c>
      <c r="F33" s="3">
        <f t="shared" si="3"/>
        <v>454750</v>
      </c>
    </row>
    <row r="34" spans="1:11" x14ac:dyDescent="0.35">
      <c r="A34" t="s">
        <v>14</v>
      </c>
      <c r="B34" t="s">
        <v>19</v>
      </c>
      <c r="C34">
        <f t="shared" si="2"/>
        <v>107</v>
      </c>
      <c r="D34" s="2">
        <v>0</v>
      </c>
      <c r="E34" s="3">
        <v>8500</v>
      </c>
      <c r="F34" s="3">
        <f t="shared" si="3"/>
        <v>0</v>
      </c>
    </row>
    <row r="35" spans="1:11" x14ac:dyDescent="0.35">
      <c r="A35" t="s">
        <v>15</v>
      </c>
      <c r="B35" t="s">
        <v>20</v>
      </c>
      <c r="C35">
        <v>2</v>
      </c>
      <c r="D35" s="2">
        <v>1</v>
      </c>
      <c r="E35" s="3">
        <v>200000</v>
      </c>
      <c r="F35" s="3">
        <f t="shared" si="3"/>
        <v>400000</v>
      </c>
    </row>
    <row r="36" spans="1:11" x14ac:dyDescent="0.35">
      <c r="A36" t="s">
        <v>16</v>
      </c>
      <c r="B36" t="s">
        <v>21</v>
      </c>
      <c r="C36">
        <v>0</v>
      </c>
      <c r="D36" s="2">
        <v>1</v>
      </c>
      <c r="E36" s="3">
        <v>320000</v>
      </c>
      <c r="F36" s="3">
        <f t="shared" si="3"/>
        <v>0</v>
      </c>
    </row>
    <row r="37" spans="1:11" x14ac:dyDescent="0.35">
      <c r="A37" s="14" t="s">
        <v>90</v>
      </c>
      <c r="C37" s="4">
        <v>66</v>
      </c>
      <c r="G37" s="3">
        <f>SUM(F38:F48)</f>
        <v>336600</v>
      </c>
      <c r="H37" s="3">
        <f>SUM(C37*85000)</f>
        <v>5610000</v>
      </c>
      <c r="I37" s="2">
        <f>SUM(G37/H37)</f>
        <v>0.06</v>
      </c>
      <c r="J37" s="1"/>
      <c r="K37" s="1"/>
    </row>
    <row r="38" spans="1:11" x14ac:dyDescent="0.35">
      <c r="A38" t="s">
        <v>13</v>
      </c>
      <c r="B38" t="s">
        <v>19</v>
      </c>
      <c r="C38">
        <f>SUM(C37)</f>
        <v>66</v>
      </c>
      <c r="D38" s="2">
        <v>0</v>
      </c>
      <c r="E38" s="3">
        <v>21250</v>
      </c>
      <c r="F38" s="3">
        <f>SUM(E38*D38*C38)</f>
        <v>0</v>
      </c>
    </row>
    <row r="39" spans="1:11" x14ac:dyDescent="0.35">
      <c r="A39" t="s">
        <v>8</v>
      </c>
      <c r="B39" t="s">
        <v>19</v>
      </c>
      <c r="C39">
        <f t="shared" ref="C39:C46" si="4">SUM(C38)</f>
        <v>66</v>
      </c>
      <c r="D39" s="2">
        <v>0</v>
      </c>
      <c r="E39" s="3">
        <v>8500</v>
      </c>
      <c r="F39" s="3">
        <f>SUM(E39*D39*C39)</f>
        <v>0</v>
      </c>
    </row>
    <row r="40" spans="1:11" x14ac:dyDescent="0.35">
      <c r="A40" t="s">
        <v>9</v>
      </c>
      <c r="B40" t="s">
        <v>19</v>
      </c>
      <c r="C40">
        <f t="shared" si="4"/>
        <v>66</v>
      </c>
      <c r="D40" s="2">
        <v>0</v>
      </c>
      <c r="E40" s="3">
        <v>8500</v>
      </c>
      <c r="F40" s="3">
        <f t="shared" ref="F40:F48" si="5">SUM(E40*D40*C40)</f>
        <v>0</v>
      </c>
    </row>
    <row r="41" spans="1:11" x14ac:dyDescent="0.35">
      <c r="A41" t="s">
        <v>10</v>
      </c>
      <c r="B41" t="s">
        <v>19</v>
      </c>
      <c r="C41">
        <f t="shared" si="4"/>
        <v>66</v>
      </c>
      <c r="D41" s="2">
        <v>0.6</v>
      </c>
      <c r="E41" s="3">
        <v>8500</v>
      </c>
      <c r="F41" s="3">
        <f t="shared" si="5"/>
        <v>336600</v>
      </c>
    </row>
    <row r="42" spans="1:11" x14ac:dyDescent="0.35">
      <c r="A42" t="s">
        <v>37</v>
      </c>
      <c r="B42" t="s">
        <v>19</v>
      </c>
      <c r="C42">
        <f t="shared" si="4"/>
        <v>66</v>
      </c>
      <c r="D42" s="2">
        <v>0</v>
      </c>
      <c r="E42" s="3">
        <v>4250</v>
      </c>
      <c r="F42" s="3">
        <f t="shared" si="5"/>
        <v>0</v>
      </c>
    </row>
    <row r="43" spans="1:11" x14ac:dyDescent="0.35">
      <c r="A43" t="s">
        <v>11</v>
      </c>
      <c r="B43" t="s">
        <v>19</v>
      </c>
      <c r="C43">
        <f t="shared" si="4"/>
        <v>66</v>
      </c>
      <c r="D43" s="2">
        <v>0</v>
      </c>
      <c r="E43" s="3">
        <v>4250</v>
      </c>
      <c r="F43" s="3">
        <f t="shared" si="5"/>
        <v>0</v>
      </c>
    </row>
    <row r="44" spans="1:11" x14ac:dyDescent="0.35">
      <c r="A44" t="s">
        <v>12</v>
      </c>
      <c r="B44" t="s">
        <v>19</v>
      </c>
      <c r="C44">
        <f t="shared" si="4"/>
        <v>66</v>
      </c>
      <c r="D44" s="2">
        <v>0</v>
      </c>
      <c r="E44" s="3">
        <v>17000</v>
      </c>
      <c r="F44" s="3">
        <f t="shared" si="5"/>
        <v>0</v>
      </c>
    </row>
    <row r="45" spans="1:11" x14ac:dyDescent="0.35">
      <c r="A45" t="s">
        <v>36</v>
      </c>
      <c r="B45" t="s">
        <v>19</v>
      </c>
      <c r="C45">
        <f t="shared" si="4"/>
        <v>66</v>
      </c>
      <c r="D45" s="2">
        <v>0</v>
      </c>
      <c r="E45" s="3">
        <v>4250</v>
      </c>
      <c r="F45" s="3">
        <f t="shared" si="5"/>
        <v>0</v>
      </c>
    </row>
    <row r="46" spans="1:11" x14ac:dyDescent="0.35">
      <c r="A46" t="s">
        <v>14</v>
      </c>
      <c r="B46" t="s">
        <v>19</v>
      </c>
      <c r="C46">
        <f t="shared" si="4"/>
        <v>66</v>
      </c>
      <c r="D46" s="2">
        <v>0</v>
      </c>
      <c r="E46" s="3">
        <v>8500</v>
      </c>
      <c r="F46" s="3">
        <f t="shared" si="5"/>
        <v>0</v>
      </c>
    </row>
    <row r="47" spans="1:11" x14ac:dyDescent="0.35">
      <c r="A47" t="s">
        <v>15</v>
      </c>
      <c r="B47" t="s">
        <v>20</v>
      </c>
      <c r="C47">
        <v>0</v>
      </c>
      <c r="D47" s="2">
        <v>1</v>
      </c>
      <c r="E47" s="3">
        <v>200000</v>
      </c>
      <c r="F47" s="3">
        <f t="shared" si="5"/>
        <v>0</v>
      </c>
    </row>
    <row r="48" spans="1:11" x14ac:dyDescent="0.35">
      <c r="A48" t="s">
        <v>16</v>
      </c>
      <c r="B48" t="s">
        <v>21</v>
      </c>
      <c r="C48">
        <v>0</v>
      </c>
      <c r="D48" s="2">
        <v>1</v>
      </c>
      <c r="E48" s="3">
        <v>320000</v>
      </c>
      <c r="F48" s="3">
        <f t="shared" si="5"/>
        <v>0</v>
      </c>
    </row>
    <row r="49" spans="1:11" x14ac:dyDescent="0.35">
      <c r="A49" s="14" t="s">
        <v>91</v>
      </c>
      <c r="C49" s="4">
        <v>18</v>
      </c>
      <c r="G49" s="3">
        <v>0</v>
      </c>
      <c r="H49" s="3">
        <f>SUM(C49*85000)</f>
        <v>1530000</v>
      </c>
    </row>
    <row r="50" spans="1:11" x14ac:dyDescent="0.35">
      <c r="A50" s="14" t="s">
        <v>92</v>
      </c>
      <c r="C50" s="4">
        <v>30</v>
      </c>
      <c r="G50" s="3">
        <f>SUM(F51:F59)</f>
        <v>1096500</v>
      </c>
      <c r="H50" s="3">
        <f>SUM(C50*85000)</f>
        <v>2550000</v>
      </c>
      <c r="I50" s="2">
        <f>SUM(G50/H50)</f>
        <v>0.43</v>
      </c>
      <c r="J50" s="1"/>
      <c r="K50" s="1"/>
    </row>
    <row r="51" spans="1:11" x14ac:dyDescent="0.35">
      <c r="A51" t="s">
        <v>13</v>
      </c>
      <c r="B51" t="s">
        <v>19</v>
      </c>
      <c r="C51">
        <f>SUM(C50)</f>
        <v>30</v>
      </c>
      <c r="D51" s="2">
        <v>0</v>
      </c>
      <c r="E51" s="3">
        <v>21250</v>
      </c>
      <c r="F51" s="3">
        <f>SUM(E51*D51*C51)</f>
        <v>0</v>
      </c>
    </row>
    <row r="52" spans="1:11" x14ac:dyDescent="0.35">
      <c r="A52" t="s">
        <v>8</v>
      </c>
      <c r="B52" t="s">
        <v>19</v>
      </c>
      <c r="C52">
        <f t="shared" ref="C52:C59" si="6">SUM(C51)</f>
        <v>30</v>
      </c>
      <c r="D52" s="2">
        <v>0.5</v>
      </c>
      <c r="E52" s="3">
        <v>8500</v>
      </c>
      <c r="F52" s="3">
        <f>SUM(E52*D52*C52)</f>
        <v>127500</v>
      </c>
    </row>
    <row r="53" spans="1:11" x14ac:dyDescent="0.35">
      <c r="A53" t="s">
        <v>9</v>
      </c>
      <c r="B53" t="s">
        <v>19</v>
      </c>
      <c r="C53">
        <f t="shared" si="6"/>
        <v>30</v>
      </c>
      <c r="D53" s="2">
        <v>1</v>
      </c>
      <c r="E53" s="3">
        <v>8500</v>
      </c>
      <c r="F53" s="3">
        <f t="shared" ref="F53:F59" si="7">SUM(E53*D53*C53)</f>
        <v>255000</v>
      </c>
    </row>
    <row r="54" spans="1:11" x14ac:dyDescent="0.35">
      <c r="A54" t="s">
        <v>10</v>
      </c>
      <c r="B54" t="s">
        <v>19</v>
      </c>
      <c r="C54">
        <f t="shared" si="6"/>
        <v>30</v>
      </c>
      <c r="D54" s="2">
        <v>0.4</v>
      </c>
      <c r="E54" s="3">
        <v>8500</v>
      </c>
      <c r="F54" s="3">
        <f t="shared" si="7"/>
        <v>102000</v>
      </c>
    </row>
    <row r="55" spans="1:11" x14ac:dyDescent="0.35">
      <c r="A55" t="s">
        <v>37</v>
      </c>
      <c r="B55" t="s">
        <v>19</v>
      </c>
      <c r="C55">
        <f t="shared" si="6"/>
        <v>30</v>
      </c>
      <c r="D55" s="2">
        <v>0</v>
      </c>
      <c r="E55" s="3">
        <v>4250</v>
      </c>
      <c r="F55" s="3">
        <f t="shared" si="7"/>
        <v>0</v>
      </c>
    </row>
    <row r="56" spans="1:11" x14ac:dyDescent="0.35">
      <c r="A56" t="s">
        <v>11</v>
      </c>
      <c r="B56" t="s">
        <v>19</v>
      </c>
      <c r="C56">
        <f t="shared" si="6"/>
        <v>30</v>
      </c>
      <c r="D56" s="2">
        <v>1</v>
      </c>
      <c r="E56" s="3">
        <v>4250</v>
      </c>
      <c r="F56" s="3">
        <f t="shared" si="7"/>
        <v>127500</v>
      </c>
    </row>
    <row r="57" spans="1:11" x14ac:dyDescent="0.35">
      <c r="A57" t="s">
        <v>12</v>
      </c>
      <c r="B57" t="s">
        <v>19</v>
      </c>
      <c r="C57">
        <f t="shared" si="6"/>
        <v>30</v>
      </c>
      <c r="D57" s="2">
        <v>0.7</v>
      </c>
      <c r="E57" s="3">
        <v>17000</v>
      </c>
      <c r="F57" s="3">
        <f t="shared" si="7"/>
        <v>357000</v>
      </c>
    </row>
    <row r="58" spans="1:11" x14ac:dyDescent="0.35">
      <c r="A58" t="s">
        <v>36</v>
      </c>
      <c r="B58" t="s">
        <v>19</v>
      </c>
      <c r="C58">
        <f t="shared" si="6"/>
        <v>30</v>
      </c>
      <c r="D58" s="2">
        <v>1</v>
      </c>
      <c r="E58" s="3">
        <v>4250</v>
      </c>
      <c r="F58" s="3">
        <f t="shared" si="7"/>
        <v>127500</v>
      </c>
    </row>
    <row r="59" spans="1:11" x14ac:dyDescent="0.35">
      <c r="A59" t="s">
        <v>14</v>
      </c>
      <c r="B59" t="s">
        <v>19</v>
      </c>
      <c r="C59">
        <f t="shared" si="6"/>
        <v>30</v>
      </c>
      <c r="D59" s="2">
        <v>0</v>
      </c>
      <c r="E59" s="3">
        <v>8500</v>
      </c>
      <c r="F59" s="3">
        <f t="shared" si="7"/>
        <v>0</v>
      </c>
    </row>
    <row r="60" spans="1:11" x14ac:dyDescent="0.35">
      <c r="A60" s="14" t="s">
        <v>93</v>
      </c>
      <c r="C60" s="4">
        <v>28</v>
      </c>
      <c r="G60" s="3">
        <v>0</v>
      </c>
      <c r="H60" s="3">
        <f>SUM(C60*85000)</f>
        <v>2380000</v>
      </c>
    </row>
    <row r="61" spans="1:11" x14ac:dyDescent="0.35">
      <c r="A61" s="14" t="s">
        <v>94</v>
      </c>
      <c r="C61" s="4">
        <v>40</v>
      </c>
      <c r="G61" s="3">
        <f>SUM(F62:F70)</f>
        <v>1088000</v>
      </c>
      <c r="H61" s="3">
        <f>SUM(C61*85000)</f>
        <v>3400000</v>
      </c>
      <c r="I61" s="2">
        <f>SUM(G61/H61)</f>
        <v>0.32</v>
      </c>
      <c r="J61" s="1"/>
      <c r="K61" s="1"/>
    </row>
    <row r="62" spans="1:11" x14ac:dyDescent="0.35">
      <c r="A62" t="s">
        <v>13</v>
      </c>
      <c r="B62" t="s">
        <v>19</v>
      </c>
      <c r="C62">
        <f>SUM(C61)</f>
        <v>40</v>
      </c>
      <c r="D62" s="2">
        <v>0</v>
      </c>
      <c r="E62" s="3">
        <v>21250</v>
      </c>
      <c r="F62" s="3">
        <f>SUM(E62*D62*C62)</f>
        <v>0</v>
      </c>
    </row>
    <row r="63" spans="1:11" x14ac:dyDescent="0.35">
      <c r="A63" t="s">
        <v>8</v>
      </c>
      <c r="B63" t="s">
        <v>19</v>
      </c>
      <c r="C63">
        <f t="shared" ref="C63:C70" si="8">SUM(C62)</f>
        <v>40</v>
      </c>
      <c r="D63" s="2">
        <v>0.5</v>
      </c>
      <c r="E63" s="3">
        <v>8500</v>
      </c>
      <c r="F63" s="3">
        <f>SUM(E63*D63*C63)</f>
        <v>170000</v>
      </c>
    </row>
    <row r="64" spans="1:11" x14ac:dyDescent="0.35">
      <c r="A64" t="s">
        <v>9</v>
      </c>
      <c r="B64" t="s">
        <v>19</v>
      </c>
      <c r="C64">
        <f t="shared" si="8"/>
        <v>40</v>
      </c>
      <c r="D64" s="2">
        <v>0.5</v>
      </c>
      <c r="E64" s="3">
        <v>8500</v>
      </c>
      <c r="F64" s="3">
        <f t="shared" ref="F64:F70" si="9">SUM(E64*D64*C64)</f>
        <v>170000</v>
      </c>
    </row>
    <row r="65" spans="1:11" x14ac:dyDescent="0.35">
      <c r="A65" t="s">
        <v>10</v>
      </c>
      <c r="B65" t="s">
        <v>19</v>
      </c>
      <c r="C65">
        <f t="shared" si="8"/>
        <v>40</v>
      </c>
      <c r="D65" s="2">
        <v>0.3</v>
      </c>
      <c r="E65" s="3">
        <v>8500</v>
      </c>
      <c r="F65" s="3">
        <f t="shared" si="9"/>
        <v>102000</v>
      </c>
    </row>
    <row r="66" spans="1:11" x14ac:dyDescent="0.35">
      <c r="A66" t="s">
        <v>37</v>
      </c>
      <c r="B66" t="s">
        <v>19</v>
      </c>
      <c r="C66">
        <f t="shared" si="8"/>
        <v>40</v>
      </c>
      <c r="D66" s="2">
        <v>0</v>
      </c>
      <c r="E66" s="3">
        <v>4250</v>
      </c>
      <c r="F66" s="3">
        <f t="shared" si="9"/>
        <v>0</v>
      </c>
    </row>
    <row r="67" spans="1:11" x14ac:dyDescent="0.35">
      <c r="A67" t="s">
        <v>11</v>
      </c>
      <c r="B67" t="s">
        <v>19</v>
      </c>
      <c r="C67">
        <f t="shared" si="8"/>
        <v>40</v>
      </c>
      <c r="D67" s="2">
        <v>0</v>
      </c>
      <c r="E67" s="3">
        <v>4250</v>
      </c>
      <c r="F67" s="3">
        <f t="shared" si="9"/>
        <v>0</v>
      </c>
    </row>
    <row r="68" spans="1:11" x14ac:dyDescent="0.35">
      <c r="A68" t="s">
        <v>12</v>
      </c>
      <c r="B68" t="s">
        <v>19</v>
      </c>
      <c r="C68">
        <f t="shared" si="8"/>
        <v>40</v>
      </c>
      <c r="D68" s="2">
        <v>0.7</v>
      </c>
      <c r="E68" s="3">
        <v>17000</v>
      </c>
      <c r="F68" s="3">
        <f t="shared" si="9"/>
        <v>476000</v>
      </c>
    </row>
    <row r="69" spans="1:11" x14ac:dyDescent="0.35">
      <c r="A69" t="s">
        <v>36</v>
      </c>
      <c r="B69" t="s">
        <v>19</v>
      </c>
      <c r="C69">
        <f t="shared" si="8"/>
        <v>40</v>
      </c>
      <c r="D69" s="2">
        <v>1</v>
      </c>
      <c r="E69" s="3">
        <v>4250</v>
      </c>
      <c r="F69" s="3">
        <f t="shared" si="9"/>
        <v>170000</v>
      </c>
    </row>
    <row r="70" spans="1:11" x14ac:dyDescent="0.35">
      <c r="A70" t="s">
        <v>14</v>
      </c>
      <c r="B70" t="s">
        <v>19</v>
      </c>
      <c r="C70">
        <f t="shared" si="8"/>
        <v>40</v>
      </c>
      <c r="D70" s="2">
        <v>0</v>
      </c>
      <c r="E70" s="3">
        <v>8500</v>
      </c>
      <c r="F70" s="3">
        <f t="shared" si="9"/>
        <v>0</v>
      </c>
    </row>
    <row r="71" spans="1:11" x14ac:dyDescent="0.35">
      <c r="A71" s="35" t="s">
        <v>107</v>
      </c>
      <c r="B71" s="36"/>
      <c r="C71" s="37">
        <v>50</v>
      </c>
      <c r="D71" s="38"/>
      <c r="E71" s="39"/>
      <c r="F71" s="39"/>
      <c r="G71" s="39">
        <f>SUM(F72:F74)</f>
        <v>4850000</v>
      </c>
      <c r="H71" s="39">
        <f>SUM(G71)</f>
        <v>4850000</v>
      </c>
      <c r="I71" s="38">
        <f>SUM(G71/H71)</f>
        <v>1</v>
      </c>
      <c r="J71" s="40">
        <v>30</v>
      </c>
      <c r="K71" s="40"/>
    </row>
    <row r="72" spans="1:11" x14ac:dyDescent="0.35">
      <c r="A72" t="s">
        <v>58</v>
      </c>
      <c r="C72">
        <f>SUM(C71)</f>
        <v>50</v>
      </c>
      <c r="D72" s="2">
        <v>1</v>
      </c>
      <c r="E72" s="3">
        <v>90000</v>
      </c>
      <c r="F72" s="3">
        <f t="shared" ref="F72:F74" si="10">SUM(E72*D72*C72)</f>
        <v>4500000</v>
      </c>
      <c r="H72"/>
      <c r="I72"/>
      <c r="J72" s="1"/>
      <c r="K72" s="1"/>
    </row>
    <row r="73" spans="1:11" x14ac:dyDescent="0.35">
      <c r="A73" t="s">
        <v>15</v>
      </c>
      <c r="B73" t="s">
        <v>20</v>
      </c>
      <c r="C73">
        <v>1</v>
      </c>
      <c r="D73" s="2">
        <v>0.75</v>
      </c>
      <c r="E73" s="3">
        <v>200000</v>
      </c>
      <c r="F73" s="3">
        <f t="shared" si="10"/>
        <v>150000</v>
      </c>
      <c r="H73"/>
      <c r="I73"/>
      <c r="J73" s="1"/>
      <c r="K73" s="1"/>
    </row>
    <row r="74" spans="1:11" x14ac:dyDescent="0.35">
      <c r="A74" t="s">
        <v>56</v>
      </c>
      <c r="B74" t="s">
        <v>20</v>
      </c>
      <c r="C74">
        <v>1</v>
      </c>
      <c r="D74" s="2">
        <v>1</v>
      </c>
      <c r="E74" s="3">
        <v>200000</v>
      </c>
      <c r="F74" s="3">
        <f t="shared" si="10"/>
        <v>200000</v>
      </c>
      <c r="H74"/>
      <c r="I74"/>
    </row>
    <row r="75" spans="1:11" x14ac:dyDescent="0.35">
      <c r="A75" s="14" t="s">
        <v>23</v>
      </c>
      <c r="G75" s="3">
        <f>SUM(F76)</f>
        <v>400000</v>
      </c>
      <c r="I75"/>
    </row>
    <row r="76" spans="1:11" x14ac:dyDescent="0.35">
      <c r="A76" t="s">
        <v>24</v>
      </c>
      <c r="B76" t="s">
        <v>21</v>
      </c>
      <c r="C76">
        <v>1</v>
      </c>
      <c r="D76" s="2">
        <v>1</v>
      </c>
      <c r="E76" s="3">
        <v>400000</v>
      </c>
      <c r="F76" s="3">
        <f t="shared" ref="F76" si="11">SUM(E76*D76*C76)</f>
        <v>400000</v>
      </c>
      <c r="H76"/>
      <c r="I76"/>
    </row>
    <row r="77" spans="1:11" x14ac:dyDescent="0.35">
      <c r="A77" s="14" t="s">
        <v>32</v>
      </c>
      <c r="G77" s="3">
        <f>SUM(F78:F79)</f>
        <v>200000</v>
      </c>
      <c r="H77"/>
      <c r="I77"/>
    </row>
    <row r="78" spans="1:11" x14ac:dyDescent="0.35">
      <c r="A78" t="s">
        <v>31</v>
      </c>
      <c r="B78" t="s">
        <v>21</v>
      </c>
      <c r="C78">
        <v>1</v>
      </c>
      <c r="D78" s="2">
        <v>1</v>
      </c>
      <c r="E78" s="3">
        <v>100000</v>
      </c>
      <c r="F78" s="3">
        <f t="shared" ref="F78:F79" si="12">SUM(E78*D78*C78)</f>
        <v>100000</v>
      </c>
    </row>
    <row r="79" spans="1:11" x14ac:dyDescent="0.35">
      <c r="A79" t="s">
        <v>34</v>
      </c>
      <c r="B79" t="s">
        <v>21</v>
      </c>
      <c r="C79">
        <v>1</v>
      </c>
      <c r="D79" s="2">
        <v>1</v>
      </c>
      <c r="E79" s="3">
        <v>100000</v>
      </c>
      <c r="F79" s="3">
        <f t="shared" si="12"/>
        <v>100000</v>
      </c>
      <c r="H79"/>
      <c r="I79"/>
    </row>
    <row r="80" spans="1:11" x14ac:dyDescent="0.35">
      <c r="A80" s="15" t="s">
        <v>25</v>
      </c>
      <c r="B80" s="15"/>
      <c r="C80" s="15"/>
      <c r="D80" s="16"/>
      <c r="E80" s="17"/>
      <c r="F80" s="41">
        <f>SUM(F14:F79)</f>
        <v>13330500</v>
      </c>
      <c r="G80" s="17">
        <f>SUM(G13:G79)</f>
        <v>13330500</v>
      </c>
      <c r="H80" s="17">
        <f>SUM(H13:H79)</f>
        <v>35535000</v>
      </c>
      <c r="I80" s="23">
        <f>SUM(G80/H80)</f>
        <v>0.3751371886872098</v>
      </c>
      <c r="J80" s="33">
        <f>SUM(J13:J79)</f>
        <v>76</v>
      </c>
      <c r="K80" s="33">
        <f>SUM(K13:K79)</f>
        <v>46</v>
      </c>
    </row>
    <row r="81" spans="6:11" x14ac:dyDescent="0.35">
      <c r="F81" s="3" t="s">
        <v>28</v>
      </c>
      <c r="G81" s="18">
        <f>SUM(G80/80)</f>
        <v>166631.25</v>
      </c>
      <c r="H81" s="18">
        <f>SUM(H80/80)</f>
        <v>444187.5</v>
      </c>
      <c r="I81"/>
      <c r="J81" s="32" t="s">
        <v>95</v>
      </c>
      <c r="K81" s="34">
        <f>SUM(J80:K80)</f>
        <v>122</v>
      </c>
    </row>
    <row r="82" spans="6:11" x14ac:dyDescent="0.35">
      <c r="G82" s="3">
        <f>SUM(G80/C42)</f>
        <v>201977.27272727274</v>
      </c>
      <c r="H82"/>
      <c r="I82"/>
      <c r="J82" s="32" t="s">
        <v>110</v>
      </c>
      <c r="K82" s="34">
        <f>SUM(C5)</f>
        <v>88</v>
      </c>
    </row>
    <row r="83" spans="6:11" x14ac:dyDescent="0.35">
      <c r="G83" s="18">
        <f>SUM(G82/80)</f>
        <v>2524.715909090909</v>
      </c>
      <c r="H83"/>
      <c r="I83"/>
    </row>
    <row r="84" spans="6:11" x14ac:dyDescent="0.35">
      <c r="H84"/>
      <c r="I84"/>
    </row>
    <row r="85" spans="6:11" x14ac:dyDescent="0.35">
      <c r="H85"/>
      <c r="I85"/>
    </row>
    <row r="86" spans="6:11" x14ac:dyDescent="0.35">
      <c r="H86"/>
      <c r="I86"/>
    </row>
    <row r="87" spans="6:11" x14ac:dyDescent="0.35">
      <c r="H87"/>
      <c r="I87"/>
    </row>
    <row r="88" spans="6:11" x14ac:dyDescent="0.35">
      <c r="H88"/>
      <c r="I88"/>
    </row>
  </sheetData>
  <printOptions gridLines="1"/>
  <pageMargins left="1.299212598425197" right="0.70866141732283472" top="0.74803149606299213" bottom="0.74803149606299213" header="0.31496062992125984" footer="0.31496062992125984"/>
  <pageSetup paperSize="9" scale="63" orientation="portrait" horizontalDpi="1200" verticalDpi="1200" r:id="rId1"/>
  <headerFoot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workbookViewId="0">
      <selection sqref="A1:XFD2"/>
    </sheetView>
  </sheetViews>
  <sheetFormatPr defaultRowHeight="14.5" x14ac:dyDescent="0.35"/>
  <cols>
    <col min="1" max="1" width="21.08984375" customWidth="1"/>
    <col min="2" max="2" width="6.36328125" customWidth="1"/>
    <col min="3" max="3" width="4.1796875" customWidth="1"/>
    <col min="4" max="4" width="7.6328125" style="2" customWidth="1"/>
    <col min="5" max="5" width="7.36328125" style="3" customWidth="1"/>
    <col min="6" max="6" width="9.08984375" style="3"/>
    <col min="7" max="8" width="10.6328125" style="3" customWidth="1"/>
    <col min="9" max="9" width="5.90625" style="2" customWidth="1"/>
    <col min="10" max="10" width="7" customWidth="1"/>
    <col min="11" max="11" width="6.453125" customWidth="1"/>
  </cols>
  <sheetData>
    <row r="1" spans="1:11" s="64" customFormat="1" ht="18.5" x14ac:dyDescent="0.35">
      <c r="A1" s="64" t="s">
        <v>176</v>
      </c>
    </row>
    <row r="2" spans="1:11" s="64" customFormat="1" ht="18.5" x14ac:dyDescent="0.35">
      <c r="A2" s="64" t="s">
        <v>175</v>
      </c>
    </row>
    <row r="3" spans="1:11" s="8" customFormat="1" ht="18.5" x14ac:dyDescent="0.45">
      <c r="A3" s="8" t="s">
        <v>82</v>
      </c>
      <c r="D3" s="9"/>
      <c r="E3" s="10"/>
      <c r="F3" s="10"/>
      <c r="G3" s="10"/>
      <c r="H3" s="10"/>
      <c r="I3" s="9"/>
    </row>
    <row r="5" spans="1:11" x14ac:dyDescent="0.35">
      <c r="A5" t="s">
        <v>1</v>
      </c>
      <c r="C5" s="3">
        <v>34</v>
      </c>
      <c r="J5" s="25"/>
      <c r="K5" s="25"/>
    </row>
    <row r="6" spans="1:11" x14ac:dyDescent="0.35">
      <c r="A6" t="s">
        <v>2</v>
      </c>
      <c r="C6">
        <v>1</v>
      </c>
    </row>
    <row r="7" spans="1:11" x14ac:dyDescent="0.35">
      <c r="A7" t="s">
        <v>3</v>
      </c>
      <c r="C7">
        <v>2</v>
      </c>
    </row>
    <row r="9" spans="1:11" ht="18.5" x14ac:dyDescent="0.45">
      <c r="A9" s="8" t="s">
        <v>7</v>
      </c>
    </row>
    <row r="10" spans="1:11" ht="18.5" x14ac:dyDescent="0.45">
      <c r="A10" s="8"/>
    </row>
    <row r="11" spans="1:11" x14ac:dyDescent="0.35">
      <c r="A11" s="22" t="s">
        <v>27</v>
      </c>
      <c r="B11" s="11" t="s">
        <v>18</v>
      </c>
      <c r="C11" s="11" t="s">
        <v>17</v>
      </c>
      <c r="D11" s="12" t="s">
        <v>4</v>
      </c>
      <c r="E11" s="13" t="s">
        <v>5</v>
      </c>
      <c r="F11" s="13" t="s">
        <v>6</v>
      </c>
      <c r="G11" s="13" t="s">
        <v>26</v>
      </c>
      <c r="H11" s="13" t="s">
        <v>39</v>
      </c>
      <c r="I11" s="12" t="s">
        <v>4</v>
      </c>
      <c r="J11" s="27" t="s">
        <v>62</v>
      </c>
      <c r="K11" s="26"/>
    </row>
    <row r="12" spans="1:11" x14ac:dyDescent="0.35">
      <c r="A12" s="42" t="s">
        <v>83</v>
      </c>
      <c r="B12" s="43"/>
      <c r="C12" s="44">
        <v>75</v>
      </c>
      <c r="D12" s="45"/>
      <c r="E12" s="46"/>
      <c r="F12" s="46"/>
      <c r="G12" s="46">
        <f>SUM(F13:F24)</f>
        <v>3755625</v>
      </c>
      <c r="H12" s="46">
        <f>SUM(C12*85000)</f>
        <v>6375000</v>
      </c>
      <c r="I12" s="45">
        <f>SUM(G12/H12)</f>
        <v>0.58911764705882352</v>
      </c>
      <c r="J12" s="49" t="s">
        <v>108</v>
      </c>
      <c r="K12" s="47"/>
    </row>
    <row r="13" spans="1:11" x14ac:dyDescent="0.35">
      <c r="A13" t="s">
        <v>13</v>
      </c>
      <c r="B13" t="s">
        <v>19</v>
      </c>
      <c r="C13">
        <f>SUM(C12)</f>
        <v>75</v>
      </c>
      <c r="D13" s="2">
        <v>0</v>
      </c>
      <c r="E13" s="3">
        <v>21250</v>
      </c>
      <c r="F13" s="3">
        <f>SUM(E13*D13*C13)</f>
        <v>0</v>
      </c>
    </row>
    <row r="14" spans="1:11" x14ac:dyDescent="0.35">
      <c r="A14" t="s">
        <v>8</v>
      </c>
      <c r="B14" t="s">
        <v>19</v>
      </c>
      <c r="C14">
        <f t="shared" ref="C14:C21" si="0">SUM(C13)</f>
        <v>75</v>
      </c>
      <c r="D14" s="2">
        <v>0.1</v>
      </c>
      <c r="E14" s="3">
        <v>8500</v>
      </c>
      <c r="F14" s="3">
        <f>SUM(E14*D14*C14)</f>
        <v>63750</v>
      </c>
    </row>
    <row r="15" spans="1:11" x14ac:dyDescent="0.35">
      <c r="A15" t="s">
        <v>9</v>
      </c>
      <c r="B15" t="s">
        <v>19</v>
      </c>
      <c r="C15">
        <f t="shared" si="0"/>
        <v>75</v>
      </c>
      <c r="D15" s="2">
        <v>0.25</v>
      </c>
      <c r="E15" s="3">
        <v>8500</v>
      </c>
      <c r="F15" s="3">
        <f t="shared" ref="F15:F24" si="1">SUM(E15*D15*C15)</f>
        <v>159375</v>
      </c>
    </row>
    <row r="16" spans="1:11" x14ac:dyDescent="0.35">
      <c r="A16" t="s">
        <v>10</v>
      </c>
      <c r="B16" t="s">
        <v>19</v>
      </c>
      <c r="C16">
        <f t="shared" si="0"/>
        <v>75</v>
      </c>
      <c r="D16" s="2">
        <v>1</v>
      </c>
      <c r="E16" s="3">
        <v>8500</v>
      </c>
      <c r="F16" s="3">
        <f t="shared" si="1"/>
        <v>637500</v>
      </c>
    </row>
    <row r="17" spans="1:11" x14ac:dyDescent="0.35">
      <c r="A17" t="s">
        <v>37</v>
      </c>
      <c r="B17" t="s">
        <v>19</v>
      </c>
      <c r="C17">
        <f t="shared" si="0"/>
        <v>75</v>
      </c>
      <c r="D17" s="2">
        <v>0</v>
      </c>
      <c r="E17" s="3">
        <v>4250</v>
      </c>
      <c r="F17" s="3">
        <f t="shared" si="1"/>
        <v>0</v>
      </c>
    </row>
    <row r="18" spans="1:11" x14ac:dyDescent="0.35">
      <c r="A18" t="s">
        <v>11</v>
      </c>
      <c r="B18" t="s">
        <v>19</v>
      </c>
      <c r="C18">
        <f t="shared" si="0"/>
        <v>75</v>
      </c>
      <c r="D18" s="2">
        <v>1</v>
      </c>
      <c r="E18" s="3">
        <v>4250</v>
      </c>
      <c r="F18" s="3">
        <f t="shared" si="1"/>
        <v>318750</v>
      </c>
    </row>
    <row r="19" spans="1:11" x14ac:dyDescent="0.35">
      <c r="A19" t="s">
        <v>12</v>
      </c>
      <c r="B19" t="s">
        <v>19</v>
      </c>
      <c r="C19">
        <f t="shared" si="0"/>
        <v>75</v>
      </c>
      <c r="D19" s="2">
        <v>0.8</v>
      </c>
      <c r="E19" s="3">
        <v>17000</v>
      </c>
      <c r="F19" s="3">
        <f t="shared" si="1"/>
        <v>1020000</v>
      </c>
    </row>
    <row r="20" spans="1:11" x14ac:dyDescent="0.35">
      <c r="A20" t="s">
        <v>36</v>
      </c>
      <c r="B20" t="s">
        <v>19</v>
      </c>
      <c r="C20">
        <f t="shared" si="0"/>
        <v>75</v>
      </c>
      <c r="D20" s="2">
        <v>1</v>
      </c>
      <c r="E20" s="3">
        <v>4250</v>
      </c>
      <c r="F20" s="3">
        <f t="shared" si="1"/>
        <v>318750</v>
      </c>
    </row>
    <row r="21" spans="1:11" x14ac:dyDescent="0.35">
      <c r="A21" t="s">
        <v>14</v>
      </c>
      <c r="B21" t="s">
        <v>19</v>
      </c>
      <c r="C21">
        <f t="shared" si="0"/>
        <v>75</v>
      </c>
      <c r="D21" s="2">
        <v>1</v>
      </c>
      <c r="E21" s="3">
        <v>8500</v>
      </c>
      <c r="F21" s="3">
        <f t="shared" si="1"/>
        <v>637500</v>
      </c>
    </row>
    <row r="22" spans="1:11" x14ac:dyDescent="0.35">
      <c r="A22" t="s">
        <v>22</v>
      </c>
      <c r="B22" t="s">
        <v>20</v>
      </c>
      <c r="C22">
        <v>1</v>
      </c>
      <c r="D22" s="2">
        <v>1</v>
      </c>
      <c r="E22" s="3">
        <v>200000</v>
      </c>
      <c r="F22" s="3">
        <f t="shared" si="1"/>
        <v>200000</v>
      </c>
    </row>
    <row r="23" spans="1:11" x14ac:dyDescent="0.35">
      <c r="A23" t="s">
        <v>15</v>
      </c>
      <c r="B23" t="s">
        <v>20</v>
      </c>
      <c r="C23">
        <v>2</v>
      </c>
      <c r="D23" s="2">
        <v>1</v>
      </c>
      <c r="E23" s="3">
        <v>200000</v>
      </c>
      <c r="F23" s="3">
        <f t="shared" si="1"/>
        <v>400000</v>
      </c>
    </row>
    <row r="24" spans="1:11" x14ac:dyDescent="0.35">
      <c r="A24" t="s">
        <v>16</v>
      </c>
      <c r="B24" t="s">
        <v>21</v>
      </c>
      <c r="C24">
        <v>0</v>
      </c>
      <c r="D24" s="2">
        <v>1</v>
      </c>
      <c r="E24" s="3">
        <v>320000</v>
      </c>
      <c r="F24" s="3">
        <f t="shared" si="1"/>
        <v>0</v>
      </c>
    </row>
    <row r="25" spans="1:11" x14ac:dyDescent="0.35">
      <c r="A25" s="14" t="s">
        <v>84</v>
      </c>
      <c r="C25" s="4">
        <v>48</v>
      </c>
      <c r="G25" s="3">
        <v>0</v>
      </c>
      <c r="H25" s="3">
        <f>SUM(C25*85000)</f>
        <v>4080000</v>
      </c>
    </row>
    <row r="26" spans="1:11" x14ac:dyDescent="0.35">
      <c r="A26" s="14" t="s">
        <v>85</v>
      </c>
      <c r="C26" s="4">
        <v>32</v>
      </c>
      <c r="G26" s="3">
        <v>0</v>
      </c>
      <c r="H26" s="3">
        <f t="shared" ref="H26" si="2">SUM(C26*85000)</f>
        <v>2720000</v>
      </c>
    </row>
    <row r="27" spans="1:11" x14ac:dyDescent="0.35">
      <c r="A27" s="14" t="s">
        <v>86</v>
      </c>
      <c r="C27" s="4">
        <v>32</v>
      </c>
      <c r="G27" s="3">
        <v>0</v>
      </c>
      <c r="H27" s="3">
        <f t="shared" ref="H27" si="3">SUM(C27*85000)</f>
        <v>2720000</v>
      </c>
    </row>
    <row r="28" spans="1:11" x14ac:dyDescent="0.35">
      <c r="A28" s="35" t="s">
        <v>55</v>
      </c>
      <c r="B28" s="36"/>
      <c r="C28" s="37">
        <v>97</v>
      </c>
      <c r="D28" s="38"/>
      <c r="E28" s="39"/>
      <c r="F28" s="39"/>
      <c r="G28" s="39">
        <f>SUM(F29:F31)</f>
        <v>9330000</v>
      </c>
      <c r="H28" s="39">
        <f>SUM(G28)</f>
        <v>9330000</v>
      </c>
      <c r="I28" s="38">
        <f>SUM(G28/H28)</f>
        <v>1</v>
      </c>
      <c r="J28" s="40">
        <v>30</v>
      </c>
      <c r="K28" s="40">
        <v>30</v>
      </c>
    </row>
    <row r="29" spans="1:11" x14ac:dyDescent="0.35">
      <c r="A29" t="s">
        <v>58</v>
      </c>
      <c r="B29" t="s">
        <v>19</v>
      </c>
      <c r="C29">
        <v>97</v>
      </c>
      <c r="D29" s="2">
        <v>1</v>
      </c>
      <c r="E29" s="3">
        <v>90000</v>
      </c>
      <c r="F29" s="3">
        <f t="shared" ref="F29:F31" si="4">SUM(E29*D29*C29)</f>
        <v>8730000</v>
      </c>
      <c r="H29"/>
      <c r="I29"/>
      <c r="J29" s="1"/>
      <c r="K29" s="1"/>
    </row>
    <row r="30" spans="1:11" x14ac:dyDescent="0.35">
      <c r="A30" t="s">
        <v>15</v>
      </c>
      <c r="B30" t="s">
        <v>20</v>
      </c>
      <c r="C30">
        <v>2</v>
      </c>
      <c r="D30" s="2">
        <v>1</v>
      </c>
      <c r="E30" s="3">
        <v>200000</v>
      </c>
      <c r="F30" s="3">
        <f t="shared" si="4"/>
        <v>400000</v>
      </c>
      <c r="H30"/>
      <c r="I30"/>
      <c r="J30" s="1"/>
      <c r="K30" s="1"/>
    </row>
    <row r="31" spans="1:11" x14ac:dyDescent="0.35">
      <c r="A31" t="s">
        <v>56</v>
      </c>
      <c r="B31" t="s">
        <v>20</v>
      </c>
      <c r="C31">
        <v>1</v>
      </c>
      <c r="D31" s="2">
        <v>1</v>
      </c>
      <c r="E31" s="3">
        <v>200000</v>
      </c>
      <c r="F31" s="3">
        <f t="shared" si="4"/>
        <v>200000</v>
      </c>
      <c r="H31"/>
      <c r="I31"/>
    </row>
    <row r="32" spans="1:11" x14ac:dyDescent="0.35">
      <c r="A32" s="14" t="s">
        <v>23</v>
      </c>
      <c r="G32" s="3">
        <f>SUM(F33)</f>
        <v>400000</v>
      </c>
    </row>
    <row r="33" spans="1:11" x14ac:dyDescent="0.35">
      <c r="A33" t="s">
        <v>24</v>
      </c>
      <c r="B33" t="s">
        <v>21</v>
      </c>
      <c r="C33">
        <v>1</v>
      </c>
      <c r="D33" s="2">
        <v>1</v>
      </c>
      <c r="E33" s="3">
        <v>400000</v>
      </c>
      <c r="F33" s="3">
        <f t="shared" ref="F33" si="5">SUM(E33*D33*C33)</f>
        <v>400000</v>
      </c>
    </row>
    <row r="34" spans="1:11" x14ac:dyDescent="0.35">
      <c r="A34" s="14" t="s">
        <v>32</v>
      </c>
      <c r="G34" s="3">
        <f>SUM(F34:F36)</f>
        <v>700000</v>
      </c>
    </row>
    <row r="35" spans="1:11" s="19" customFormat="1" x14ac:dyDescent="0.35">
      <c r="A35" s="19" t="s">
        <v>33</v>
      </c>
      <c r="B35" s="19" t="s">
        <v>35</v>
      </c>
      <c r="C35" s="19">
        <v>400</v>
      </c>
      <c r="D35" s="20">
        <v>1</v>
      </c>
      <c r="E35" s="21">
        <v>1500</v>
      </c>
      <c r="F35" s="3">
        <f t="shared" ref="F35" si="6">SUM(E35*D35*C35)</f>
        <v>600000</v>
      </c>
      <c r="G35" s="21"/>
    </row>
    <row r="36" spans="1:11" x14ac:dyDescent="0.35">
      <c r="A36" t="s">
        <v>31</v>
      </c>
      <c r="B36" t="s">
        <v>21</v>
      </c>
      <c r="C36">
        <v>1</v>
      </c>
      <c r="D36" s="2">
        <v>1</v>
      </c>
      <c r="E36" s="3">
        <v>100000</v>
      </c>
      <c r="F36" s="3">
        <f t="shared" ref="F36" si="7">SUM(E36*D36*C36)</f>
        <v>100000</v>
      </c>
    </row>
    <row r="37" spans="1:11" x14ac:dyDescent="0.35">
      <c r="A37" s="5"/>
      <c r="B37" s="5"/>
      <c r="C37" s="5"/>
      <c r="D37" s="6"/>
      <c r="E37" s="7"/>
      <c r="F37" s="7"/>
      <c r="G37" s="7"/>
    </row>
    <row r="38" spans="1:11" x14ac:dyDescent="0.35">
      <c r="A38" s="15" t="s">
        <v>25</v>
      </c>
      <c r="B38" s="15"/>
      <c r="C38" s="15"/>
      <c r="D38" s="16"/>
      <c r="E38" s="17"/>
      <c r="F38" s="17"/>
      <c r="G38" s="17">
        <f>SUM(G24:G37)</f>
        <v>10430000</v>
      </c>
      <c r="H38" s="17">
        <f>SUM(H24:H37)</f>
        <v>18850000</v>
      </c>
      <c r="I38" s="2">
        <f>SUM(G38/H38)</f>
        <v>0.55331564986737403</v>
      </c>
      <c r="J38" s="33">
        <f>SUM(J12:J37)</f>
        <v>30</v>
      </c>
      <c r="K38" s="33">
        <f>SUM(K12:K37)</f>
        <v>30</v>
      </c>
    </row>
    <row r="39" spans="1:11" x14ac:dyDescent="0.35">
      <c r="F39" s="3" t="s">
        <v>28</v>
      </c>
      <c r="G39" s="18">
        <f>SUM(G38/80)</f>
        <v>130375</v>
      </c>
      <c r="H39" s="18">
        <f>SUM(H38/80)</f>
        <v>235625</v>
      </c>
      <c r="J39" s="32" t="s">
        <v>95</v>
      </c>
      <c r="K39" s="34">
        <f>SUM(J38:K38)</f>
        <v>60</v>
      </c>
    </row>
    <row r="40" spans="1:11" x14ac:dyDescent="0.35">
      <c r="G40" s="3">
        <f>SUM(G38/C5)</f>
        <v>306764.70588235295</v>
      </c>
      <c r="J40" s="32" t="s">
        <v>110</v>
      </c>
      <c r="K40" s="34">
        <f>SUM(C5)</f>
        <v>34</v>
      </c>
    </row>
    <row r="41" spans="1:11" x14ac:dyDescent="0.35">
      <c r="G41" s="18">
        <f>SUM(G40/80)</f>
        <v>3834.5588235294117</v>
      </c>
    </row>
  </sheetData>
  <printOptions gridLines="1"/>
  <pageMargins left="0.70866141732283472" right="0.70866141732283472" top="0.74803149606299213" bottom="0.74803149606299213" header="0.31496062992125984" footer="0.31496062992125984"/>
  <pageSetup paperSize="9" scale="90" orientation="portrait" horizontalDpi="1200" verticalDpi="1200" r:id="rId1"/>
  <headerFooter>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2"/>
  <sheetViews>
    <sheetView workbookViewId="0">
      <selection sqref="A1:XFD2"/>
    </sheetView>
  </sheetViews>
  <sheetFormatPr defaultRowHeight="14.5" x14ac:dyDescent="0.35"/>
  <cols>
    <col min="1" max="1" width="24.7265625" customWidth="1"/>
    <col min="2" max="2" width="5" customWidth="1"/>
    <col min="3" max="3" width="4.1796875" customWidth="1"/>
    <col min="4" max="4" width="7.36328125" style="2" customWidth="1"/>
    <col min="5" max="5" width="7.36328125" style="3" customWidth="1"/>
    <col min="6" max="6" width="9.08984375" style="3"/>
    <col min="7" max="7" width="10.6328125" style="3" customWidth="1"/>
    <col min="8" max="8" width="10.36328125" style="3" customWidth="1"/>
    <col min="9" max="9" width="5.90625" style="2" customWidth="1"/>
    <col min="10" max="11" width="6.36328125" customWidth="1"/>
  </cols>
  <sheetData>
    <row r="1" spans="1:11" s="64" customFormat="1" ht="18.5" x14ac:dyDescent="0.35">
      <c r="A1" s="64" t="s">
        <v>176</v>
      </c>
    </row>
    <row r="2" spans="1:11" s="64" customFormat="1" ht="18.5" x14ac:dyDescent="0.35">
      <c r="A2" s="64" t="s">
        <v>175</v>
      </c>
    </row>
    <row r="3" spans="1:11" s="8" customFormat="1" ht="18.5" x14ac:dyDescent="0.45">
      <c r="A3" s="8" t="s">
        <v>96</v>
      </c>
      <c r="D3" s="9"/>
      <c r="E3" s="10"/>
      <c r="F3" s="10"/>
      <c r="G3" s="10"/>
      <c r="H3" s="10"/>
      <c r="I3" s="9"/>
    </row>
    <row r="5" spans="1:11" x14ac:dyDescent="0.35">
      <c r="A5" t="s">
        <v>1</v>
      </c>
      <c r="C5" s="3">
        <f>SUM(E5:F7)</f>
        <v>27</v>
      </c>
      <c r="D5" s="2" t="s">
        <v>70</v>
      </c>
      <c r="E5" s="3">
        <v>5</v>
      </c>
      <c r="J5" s="25"/>
      <c r="K5" s="25"/>
    </row>
    <row r="6" spans="1:11" x14ac:dyDescent="0.35">
      <c r="D6" s="2" t="s">
        <v>71</v>
      </c>
      <c r="E6" s="3">
        <v>12</v>
      </c>
      <c r="J6" s="25"/>
      <c r="K6" s="25"/>
    </row>
    <row r="7" spans="1:11" x14ac:dyDescent="0.35">
      <c r="D7" s="2" t="s">
        <v>72</v>
      </c>
      <c r="E7" s="3">
        <v>10</v>
      </c>
      <c r="J7" s="25"/>
      <c r="K7" s="25"/>
    </row>
    <row r="8" spans="1:11" x14ac:dyDescent="0.35">
      <c r="A8" t="s">
        <v>2</v>
      </c>
      <c r="C8">
        <v>1</v>
      </c>
      <c r="H8"/>
      <c r="I8"/>
    </row>
    <row r="9" spans="1:11" x14ac:dyDescent="0.35">
      <c r="A9" t="s">
        <v>3</v>
      </c>
      <c r="C9">
        <v>2</v>
      </c>
      <c r="H9"/>
      <c r="I9"/>
    </row>
    <row r="11" spans="1:11" ht="18.5" x14ac:dyDescent="0.45">
      <c r="A11" s="8" t="s">
        <v>7</v>
      </c>
    </row>
    <row r="12" spans="1:11" ht="18.5" x14ac:dyDescent="0.45">
      <c r="A12" s="8"/>
    </row>
    <row r="13" spans="1:11" x14ac:dyDescent="0.35">
      <c r="A13" s="22" t="s">
        <v>27</v>
      </c>
      <c r="B13" s="11" t="s">
        <v>18</v>
      </c>
      <c r="C13" s="11" t="s">
        <v>17</v>
      </c>
      <c r="D13" s="12" t="s">
        <v>4</v>
      </c>
      <c r="E13" s="13" t="s">
        <v>5</v>
      </c>
      <c r="F13" s="13" t="s">
        <v>6</v>
      </c>
      <c r="G13" s="13" t="s">
        <v>26</v>
      </c>
      <c r="H13" s="13" t="s">
        <v>39</v>
      </c>
      <c r="I13" s="12" t="s">
        <v>4</v>
      </c>
      <c r="J13" s="27" t="s">
        <v>62</v>
      </c>
      <c r="K13" s="26"/>
    </row>
    <row r="14" spans="1:11" x14ac:dyDescent="0.35">
      <c r="A14" s="42" t="s">
        <v>100</v>
      </c>
      <c r="B14" s="43"/>
      <c r="C14" s="44">
        <v>75</v>
      </c>
      <c r="D14" s="45"/>
      <c r="E14" s="46"/>
      <c r="F14" s="46"/>
      <c r="G14" s="46">
        <v>0</v>
      </c>
      <c r="H14" s="46">
        <f>SUM(C14*85000)</f>
        <v>6375000</v>
      </c>
      <c r="I14" s="45">
        <f>SUM(G14/H14)</f>
        <v>0</v>
      </c>
      <c r="J14" s="48" t="s">
        <v>108</v>
      </c>
      <c r="K14" s="47"/>
    </row>
    <row r="15" spans="1:11" x14ac:dyDescent="0.35">
      <c r="A15" s="14" t="s">
        <v>97</v>
      </c>
      <c r="C15" s="4">
        <v>23</v>
      </c>
      <c r="G15" s="3">
        <v>0</v>
      </c>
      <c r="H15" s="3">
        <f>SUM(C15*85000)</f>
        <v>1955000</v>
      </c>
      <c r="I15" s="2">
        <f>SUM(G15/H15)</f>
        <v>0</v>
      </c>
      <c r="J15" s="25"/>
      <c r="K15" s="25"/>
    </row>
    <row r="16" spans="1:11" x14ac:dyDescent="0.35">
      <c r="A16" s="14" t="s">
        <v>98</v>
      </c>
      <c r="C16" s="4">
        <v>19</v>
      </c>
      <c r="G16" s="3">
        <v>0</v>
      </c>
      <c r="H16" s="3">
        <f>SUM(C16*85000)</f>
        <v>1615000</v>
      </c>
    </row>
    <row r="17" spans="1:11" x14ac:dyDescent="0.35">
      <c r="A17" s="14" t="s">
        <v>86</v>
      </c>
      <c r="C17" s="4">
        <v>32</v>
      </c>
      <c r="G17" s="3">
        <v>0</v>
      </c>
      <c r="H17" s="3">
        <f t="shared" ref="H17:H18" si="0">SUM(C17*85000)</f>
        <v>2720000</v>
      </c>
    </row>
    <row r="18" spans="1:11" x14ac:dyDescent="0.35">
      <c r="A18" s="14" t="s">
        <v>99</v>
      </c>
      <c r="C18" s="4">
        <v>26</v>
      </c>
      <c r="G18" s="3">
        <v>0</v>
      </c>
      <c r="H18" s="3">
        <f t="shared" si="0"/>
        <v>2210000</v>
      </c>
    </row>
    <row r="19" spans="1:11" x14ac:dyDescent="0.35">
      <c r="A19" s="35" t="s">
        <v>107</v>
      </c>
      <c r="B19" s="36"/>
      <c r="C19" s="37">
        <v>50</v>
      </c>
      <c r="D19" s="38"/>
      <c r="E19" s="39"/>
      <c r="F19" s="39"/>
      <c r="G19" s="39">
        <f>SUM(F20:F22)</f>
        <v>4850000</v>
      </c>
      <c r="H19" s="39">
        <f>SUM(G19)</f>
        <v>4850000</v>
      </c>
      <c r="I19" s="38">
        <f>SUM(G19/H19)</f>
        <v>1</v>
      </c>
      <c r="J19" s="40">
        <v>30</v>
      </c>
      <c r="K19" s="40"/>
    </row>
    <row r="20" spans="1:11" x14ac:dyDescent="0.35">
      <c r="A20" t="s">
        <v>58</v>
      </c>
      <c r="C20">
        <f>SUM(C19)</f>
        <v>50</v>
      </c>
      <c r="D20" s="2">
        <v>1</v>
      </c>
      <c r="E20" s="3">
        <v>90000</v>
      </c>
      <c r="F20" s="3">
        <f t="shared" ref="F20:F22" si="1">SUM(E20*D20*C20)</f>
        <v>4500000</v>
      </c>
      <c r="H20"/>
      <c r="I20"/>
      <c r="J20" s="1"/>
      <c r="K20" s="1"/>
    </row>
    <row r="21" spans="1:11" x14ac:dyDescent="0.35">
      <c r="A21" t="s">
        <v>15</v>
      </c>
      <c r="B21" t="s">
        <v>20</v>
      </c>
      <c r="C21">
        <v>1</v>
      </c>
      <c r="D21" s="2">
        <v>0.75</v>
      </c>
      <c r="E21" s="3">
        <v>200000</v>
      </c>
      <c r="F21" s="3">
        <f t="shared" si="1"/>
        <v>150000</v>
      </c>
      <c r="H21"/>
      <c r="I21"/>
      <c r="J21" s="1"/>
      <c r="K21" s="1"/>
    </row>
    <row r="22" spans="1:11" x14ac:dyDescent="0.35">
      <c r="A22" t="s">
        <v>56</v>
      </c>
      <c r="B22" t="s">
        <v>20</v>
      </c>
      <c r="C22">
        <v>1</v>
      </c>
      <c r="D22" s="2">
        <v>1</v>
      </c>
      <c r="E22" s="3">
        <v>200000</v>
      </c>
      <c r="F22" s="3">
        <f t="shared" si="1"/>
        <v>200000</v>
      </c>
      <c r="H22"/>
      <c r="I22"/>
    </row>
    <row r="23" spans="1:11" x14ac:dyDescent="0.35">
      <c r="A23" s="14" t="s">
        <v>23</v>
      </c>
      <c r="G23" s="3">
        <f>SUM(F24)</f>
        <v>400000</v>
      </c>
    </row>
    <row r="24" spans="1:11" x14ac:dyDescent="0.35">
      <c r="A24" t="s">
        <v>24</v>
      </c>
      <c r="B24" t="s">
        <v>21</v>
      </c>
      <c r="C24">
        <v>1</v>
      </c>
      <c r="D24" s="2">
        <v>1</v>
      </c>
      <c r="E24" s="3">
        <v>400000</v>
      </c>
      <c r="F24" s="3">
        <f t="shared" ref="F24" si="2">SUM(E24*D24*C24)</f>
        <v>400000</v>
      </c>
    </row>
    <row r="25" spans="1:11" x14ac:dyDescent="0.35">
      <c r="A25" s="14" t="s">
        <v>32</v>
      </c>
      <c r="G25" s="3">
        <f>SUM(F25:F27)</f>
        <v>1375000</v>
      </c>
    </row>
    <row r="26" spans="1:11" s="19" customFormat="1" x14ac:dyDescent="0.35">
      <c r="A26" s="19" t="s">
        <v>33</v>
      </c>
      <c r="B26" s="19" t="s">
        <v>35</v>
      </c>
      <c r="C26" s="19">
        <v>850</v>
      </c>
      <c r="D26" s="20">
        <v>1</v>
      </c>
      <c r="E26" s="21">
        <v>1500</v>
      </c>
      <c r="F26" s="3">
        <f t="shared" ref="F26:F27" si="3">SUM(E26*D26*C26)</f>
        <v>1275000</v>
      </c>
      <c r="G26" s="21"/>
    </row>
    <row r="27" spans="1:11" x14ac:dyDescent="0.35">
      <c r="A27" t="s">
        <v>69</v>
      </c>
      <c r="B27" t="s">
        <v>21</v>
      </c>
      <c r="C27">
        <v>1</v>
      </c>
      <c r="D27" s="2">
        <v>1</v>
      </c>
      <c r="E27" s="3">
        <v>100000</v>
      </c>
      <c r="F27" s="3">
        <f t="shared" si="3"/>
        <v>100000</v>
      </c>
    </row>
    <row r="28" spans="1:11" x14ac:dyDescent="0.35">
      <c r="A28" s="5"/>
      <c r="B28" s="5"/>
      <c r="C28" s="5"/>
      <c r="D28" s="6"/>
      <c r="E28" s="7"/>
      <c r="F28" s="7"/>
      <c r="G28" s="7"/>
    </row>
    <row r="29" spans="1:11" x14ac:dyDescent="0.35">
      <c r="A29" s="15" t="s">
        <v>25</v>
      </c>
      <c r="B29" s="15"/>
      <c r="C29" s="15"/>
      <c r="D29" s="16"/>
      <c r="E29" s="17"/>
      <c r="F29" s="50">
        <f>SUM(F15:F28)</f>
        <v>6625000</v>
      </c>
      <c r="G29" s="17">
        <f>SUM(G15:G28)</f>
        <v>6625000</v>
      </c>
      <c r="H29" s="17">
        <f>SUM(H15:H28)</f>
        <v>13350000</v>
      </c>
      <c r="I29" s="2">
        <f>SUM(G29/H29)</f>
        <v>0.49625468164794007</v>
      </c>
      <c r="J29" s="33">
        <f>SUM(J17:J28)</f>
        <v>30</v>
      </c>
      <c r="K29" s="33">
        <f>SUM(K17:K28)</f>
        <v>0</v>
      </c>
    </row>
    <row r="30" spans="1:11" x14ac:dyDescent="0.35">
      <c r="F30" s="3" t="s">
        <v>28</v>
      </c>
      <c r="G30" s="18">
        <f>SUM(G29/80)</f>
        <v>82812.5</v>
      </c>
      <c r="H30" s="18">
        <f>SUM(H29/80)</f>
        <v>166875</v>
      </c>
      <c r="J30" s="32" t="s">
        <v>95</v>
      </c>
      <c r="K30" s="34">
        <f>SUM(J29:K29)</f>
        <v>30</v>
      </c>
    </row>
    <row r="31" spans="1:11" x14ac:dyDescent="0.35">
      <c r="G31" s="3">
        <f>SUM(G29/C5)</f>
        <v>245370.37037037036</v>
      </c>
      <c r="J31" s="32" t="s">
        <v>110</v>
      </c>
      <c r="K31" s="34">
        <f>SUM(C5)</f>
        <v>27</v>
      </c>
    </row>
    <row r="32" spans="1:11" x14ac:dyDescent="0.35">
      <c r="G32" s="18">
        <f>SUM(G31/80)</f>
        <v>3067.1296296296296</v>
      </c>
    </row>
  </sheetData>
  <printOptions gridLines="1"/>
  <pageMargins left="0.70866141732283472" right="0.70866141732283472" top="0.74803149606299213" bottom="0.74803149606299213" header="0.31496062992125984" footer="0.31496062992125984"/>
  <pageSetup paperSize="9" scale="89" orientation="portrait" horizontalDpi="1200" verticalDpi="1200" r:id="rId1"/>
  <headerFoot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84"/>
  <sheetViews>
    <sheetView workbookViewId="0">
      <selection sqref="A1:XFD2"/>
    </sheetView>
  </sheetViews>
  <sheetFormatPr defaultRowHeight="14.5" x14ac:dyDescent="0.35"/>
  <cols>
    <col min="1" max="1" width="30.90625" customWidth="1"/>
    <col min="2" max="2" width="8.26953125" customWidth="1"/>
    <col min="3" max="3" width="4.36328125" customWidth="1"/>
    <col min="4" max="4" width="7.1796875" style="2" customWidth="1"/>
    <col min="5" max="5" width="8" style="3" customWidth="1"/>
    <col min="6" max="6" width="9.08984375" style="3"/>
    <col min="7" max="7" width="10.6328125" style="3" customWidth="1"/>
    <col min="8" max="8" width="10.6328125" customWidth="1"/>
    <col min="9" max="11" width="6.81640625" customWidth="1"/>
  </cols>
  <sheetData>
    <row r="1" spans="1:11" s="64" customFormat="1" ht="18.5" x14ac:dyDescent="0.35">
      <c r="A1" s="64" t="s">
        <v>176</v>
      </c>
    </row>
    <row r="2" spans="1:11" s="64" customFormat="1" ht="18.5" x14ac:dyDescent="0.35">
      <c r="A2" s="64" t="s">
        <v>175</v>
      </c>
    </row>
    <row r="3" spans="1:11" s="8" customFormat="1" ht="18.5" x14ac:dyDescent="0.45">
      <c r="A3" s="8" t="s">
        <v>29</v>
      </c>
      <c r="D3" s="9"/>
      <c r="E3" s="10"/>
      <c r="F3" s="10"/>
      <c r="G3" s="10"/>
    </row>
    <row r="4" spans="1:11" x14ac:dyDescent="0.35">
      <c r="A4" t="s">
        <v>30</v>
      </c>
    </row>
    <row r="5" spans="1:11" x14ac:dyDescent="0.35">
      <c r="A5" t="s">
        <v>1</v>
      </c>
      <c r="C5" s="3">
        <f>SUM(E5+E6+E7+H5+H6+H7)</f>
        <v>120</v>
      </c>
      <c r="D5" s="2" t="s">
        <v>70</v>
      </c>
      <c r="E5" s="3">
        <v>17</v>
      </c>
      <c r="G5" s="2" t="s">
        <v>73</v>
      </c>
      <c r="H5" s="3">
        <v>32</v>
      </c>
      <c r="I5" s="2"/>
      <c r="J5" s="25"/>
      <c r="K5" s="25"/>
    </row>
    <row r="6" spans="1:11" x14ac:dyDescent="0.35">
      <c r="D6" s="2" t="s">
        <v>71</v>
      </c>
      <c r="E6" s="3">
        <v>20</v>
      </c>
      <c r="G6" s="2" t="s">
        <v>74</v>
      </c>
      <c r="H6" s="3">
        <v>21</v>
      </c>
      <c r="I6" s="2"/>
      <c r="J6" s="25"/>
      <c r="K6" s="25"/>
    </row>
    <row r="7" spans="1:11" x14ac:dyDescent="0.35">
      <c r="C7" s="5"/>
      <c r="D7" s="6" t="s">
        <v>72</v>
      </c>
      <c r="E7" s="3">
        <v>13</v>
      </c>
      <c r="F7" s="7"/>
      <c r="G7" s="6" t="s">
        <v>75</v>
      </c>
      <c r="H7" s="3">
        <v>17</v>
      </c>
      <c r="I7" s="2"/>
      <c r="J7" s="25"/>
      <c r="K7" s="25"/>
    </row>
    <row r="8" spans="1:11" x14ac:dyDescent="0.35">
      <c r="A8" t="s">
        <v>2</v>
      </c>
      <c r="C8">
        <v>6</v>
      </c>
      <c r="F8" t="s">
        <v>3</v>
      </c>
      <c r="G8"/>
      <c r="H8">
        <v>6</v>
      </c>
      <c r="I8" s="2"/>
    </row>
    <row r="9" spans="1:11" ht="6.75" customHeight="1" x14ac:dyDescent="0.35"/>
    <row r="10" spans="1:11" ht="18.5" x14ac:dyDescent="0.45">
      <c r="A10" s="8" t="s">
        <v>7</v>
      </c>
    </row>
    <row r="11" spans="1:11" ht="7.5" customHeight="1" x14ac:dyDescent="0.45">
      <c r="A11" s="8"/>
    </row>
    <row r="12" spans="1:11" x14ac:dyDescent="0.35">
      <c r="A12" s="11" t="s">
        <v>27</v>
      </c>
      <c r="B12" s="11" t="s">
        <v>18</v>
      </c>
      <c r="C12" s="11" t="s">
        <v>17</v>
      </c>
      <c r="D12" s="12" t="s">
        <v>4</v>
      </c>
      <c r="E12" s="13" t="s">
        <v>5</v>
      </c>
      <c r="F12" s="13" t="s">
        <v>6</v>
      </c>
      <c r="G12" s="13" t="s">
        <v>26</v>
      </c>
      <c r="H12" s="13" t="s">
        <v>39</v>
      </c>
      <c r="I12" s="12" t="s">
        <v>4</v>
      </c>
      <c r="J12" s="27" t="s">
        <v>62</v>
      </c>
      <c r="K12" s="26"/>
    </row>
    <row r="13" spans="1:11" x14ac:dyDescent="0.35">
      <c r="A13" s="14" t="s">
        <v>45</v>
      </c>
      <c r="C13" s="4">
        <v>45</v>
      </c>
      <c r="H13" s="3">
        <f>SUM(C13*85000)</f>
        <v>3825000</v>
      </c>
      <c r="I13" s="2"/>
    </row>
    <row r="14" spans="1:11" x14ac:dyDescent="0.35">
      <c r="A14" s="14" t="s">
        <v>46</v>
      </c>
      <c r="C14" s="4">
        <v>90</v>
      </c>
      <c r="H14" s="3">
        <f t="shared" ref="H14:H19" si="0">SUM(C14*85000)</f>
        <v>7650000</v>
      </c>
    </row>
    <row r="15" spans="1:11" s="36" customFormat="1" x14ac:dyDescent="0.35">
      <c r="A15" s="35" t="s">
        <v>154</v>
      </c>
      <c r="C15" s="37">
        <v>195</v>
      </c>
      <c r="D15" s="38"/>
      <c r="E15" s="39"/>
      <c r="F15" s="39"/>
      <c r="G15" s="39">
        <f>SUM(F16:F18)</f>
        <v>400000</v>
      </c>
      <c r="H15" s="39">
        <f t="shared" si="0"/>
        <v>16575000</v>
      </c>
      <c r="I15" s="38">
        <f>SUM(G15/H15)</f>
        <v>2.4132730015082957E-2</v>
      </c>
      <c r="J15" s="40">
        <v>30</v>
      </c>
      <c r="K15" s="40">
        <v>30</v>
      </c>
    </row>
    <row r="16" spans="1:11" x14ac:dyDescent="0.35">
      <c r="A16" t="s">
        <v>14</v>
      </c>
      <c r="B16" t="s">
        <v>19</v>
      </c>
      <c r="C16">
        <v>0</v>
      </c>
      <c r="D16" s="2">
        <v>1</v>
      </c>
      <c r="E16" s="3">
        <v>9600</v>
      </c>
      <c r="F16" s="3">
        <f t="shared" ref="F16:F18" si="1">SUM(E16*D16*C16)</f>
        <v>0</v>
      </c>
      <c r="H16" s="3"/>
      <c r="I16" s="2"/>
    </row>
    <row r="17" spans="1:11" x14ac:dyDescent="0.35">
      <c r="A17" t="s">
        <v>15</v>
      </c>
      <c r="B17" t="s">
        <v>20</v>
      </c>
      <c r="C17">
        <v>0</v>
      </c>
      <c r="D17" s="2">
        <v>0.75</v>
      </c>
      <c r="E17" s="3">
        <v>200000</v>
      </c>
      <c r="F17" s="3">
        <f t="shared" si="1"/>
        <v>0</v>
      </c>
      <c r="H17" s="3"/>
      <c r="I17" s="2"/>
    </row>
    <row r="18" spans="1:11" x14ac:dyDescent="0.35">
      <c r="A18" t="s">
        <v>22</v>
      </c>
      <c r="B18" t="s">
        <v>20</v>
      </c>
      <c r="C18">
        <v>2</v>
      </c>
      <c r="D18" s="2">
        <v>1</v>
      </c>
      <c r="E18" s="3">
        <v>200000</v>
      </c>
      <c r="F18" s="3">
        <f t="shared" si="1"/>
        <v>400000</v>
      </c>
      <c r="H18" s="3"/>
      <c r="I18" s="2"/>
    </row>
    <row r="19" spans="1:11" x14ac:dyDescent="0.35">
      <c r="A19" s="14" t="s">
        <v>155</v>
      </c>
      <c r="C19" s="4">
        <v>155</v>
      </c>
      <c r="G19" s="3">
        <f>SUM(F19:F30)</f>
        <v>3265562.5</v>
      </c>
      <c r="H19" s="3">
        <f t="shared" si="0"/>
        <v>13175000</v>
      </c>
      <c r="I19" s="2">
        <f>SUM(G19/H19)</f>
        <v>0.24786053130929792</v>
      </c>
      <c r="J19" s="1">
        <v>30</v>
      </c>
      <c r="K19" s="1">
        <v>30</v>
      </c>
    </row>
    <row r="20" spans="1:11" x14ac:dyDescent="0.35">
      <c r="A20" t="s">
        <v>13</v>
      </c>
      <c r="B20" t="s">
        <v>19</v>
      </c>
      <c r="C20">
        <f>SUM(C19)</f>
        <v>155</v>
      </c>
      <c r="D20" s="2">
        <v>0</v>
      </c>
      <c r="E20" s="3">
        <v>21250</v>
      </c>
      <c r="F20" s="3">
        <f>SUM(E20*D20*C20)</f>
        <v>0</v>
      </c>
    </row>
    <row r="21" spans="1:11" x14ac:dyDescent="0.35">
      <c r="A21" t="s">
        <v>8</v>
      </c>
      <c r="B21" t="s">
        <v>19</v>
      </c>
      <c r="C21">
        <f t="shared" ref="C21:C28" si="2">SUM(C20)</f>
        <v>155</v>
      </c>
      <c r="D21" s="2">
        <v>0</v>
      </c>
      <c r="E21" s="3">
        <v>12750</v>
      </c>
      <c r="F21" s="3">
        <f>SUM(E21*D21*C21)</f>
        <v>0</v>
      </c>
    </row>
    <row r="22" spans="1:11" x14ac:dyDescent="0.35">
      <c r="A22" t="s">
        <v>9</v>
      </c>
      <c r="B22" t="s">
        <v>19</v>
      </c>
      <c r="C22">
        <f t="shared" si="2"/>
        <v>155</v>
      </c>
      <c r="D22" s="2">
        <v>0.2</v>
      </c>
      <c r="E22" s="3">
        <v>8500</v>
      </c>
      <c r="F22" s="3">
        <f t="shared" ref="F22:F30" si="3">SUM(E22*D22*C22)</f>
        <v>263500</v>
      </c>
    </row>
    <row r="23" spans="1:11" x14ac:dyDescent="0.35">
      <c r="A23" t="s">
        <v>10</v>
      </c>
      <c r="B23" t="s">
        <v>19</v>
      </c>
      <c r="C23">
        <f t="shared" si="2"/>
        <v>155</v>
      </c>
      <c r="D23" s="2">
        <v>0.1</v>
      </c>
      <c r="E23" s="3">
        <v>8500</v>
      </c>
      <c r="F23" s="3">
        <f t="shared" si="3"/>
        <v>131750</v>
      </c>
    </row>
    <row r="24" spans="1:11" x14ac:dyDescent="0.35">
      <c r="A24" t="s">
        <v>37</v>
      </c>
      <c r="B24" t="s">
        <v>19</v>
      </c>
      <c r="C24">
        <f t="shared" si="2"/>
        <v>155</v>
      </c>
      <c r="D24" s="2">
        <v>1</v>
      </c>
      <c r="E24" s="3">
        <v>4250</v>
      </c>
      <c r="F24" s="3">
        <f t="shared" si="3"/>
        <v>658750</v>
      </c>
    </row>
    <row r="25" spans="1:11" x14ac:dyDescent="0.35">
      <c r="A25" t="s">
        <v>11</v>
      </c>
      <c r="B25" t="s">
        <v>19</v>
      </c>
      <c r="C25">
        <f t="shared" si="2"/>
        <v>155</v>
      </c>
      <c r="D25" s="2">
        <v>0.25</v>
      </c>
      <c r="E25" s="3">
        <v>4250</v>
      </c>
      <c r="F25" s="3">
        <f t="shared" si="3"/>
        <v>164687.5</v>
      </c>
    </row>
    <row r="26" spans="1:11" x14ac:dyDescent="0.35">
      <c r="A26" t="s">
        <v>12</v>
      </c>
      <c r="B26" t="s">
        <v>19</v>
      </c>
      <c r="C26">
        <f t="shared" si="2"/>
        <v>155</v>
      </c>
      <c r="D26" s="2">
        <v>0.5</v>
      </c>
      <c r="E26" s="3">
        <v>12750</v>
      </c>
      <c r="F26" s="3">
        <f t="shared" si="3"/>
        <v>988125</v>
      </c>
    </row>
    <row r="27" spans="1:11" x14ac:dyDescent="0.35">
      <c r="A27" t="s">
        <v>36</v>
      </c>
      <c r="B27" t="s">
        <v>19</v>
      </c>
      <c r="C27">
        <f t="shared" si="2"/>
        <v>155</v>
      </c>
      <c r="D27" s="2">
        <v>1</v>
      </c>
      <c r="E27" s="3">
        <v>4250</v>
      </c>
      <c r="F27" s="3">
        <f t="shared" si="3"/>
        <v>658750</v>
      </c>
    </row>
    <row r="28" spans="1:11" x14ac:dyDescent="0.35">
      <c r="A28" t="s">
        <v>14</v>
      </c>
      <c r="B28" t="s">
        <v>19</v>
      </c>
      <c r="C28">
        <f t="shared" si="2"/>
        <v>155</v>
      </c>
      <c r="D28" s="2">
        <v>0</v>
      </c>
      <c r="E28" s="3">
        <v>8500</v>
      </c>
      <c r="F28" s="3">
        <f t="shared" si="3"/>
        <v>0</v>
      </c>
    </row>
    <row r="29" spans="1:11" x14ac:dyDescent="0.35">
      <c r="A29" t="s">
        <v>15</v>
      </c>
      <c r="B29" t="s">
        <v>20</v>
      </c>
      <c r="C29">
        <v>2</v>
      </c>
      <c r="D29" s="2">
        <v>1</v>
      </c>
      <c r="E29" s="3">
        <v>200000</v>
      </c>
      <c r="F29" s="3">
        <f t="shared" si="3"/>
        <v>400000</v>
      </c>
    </row>
    <row r="30" spans="1:11" x14ac:dyDescent="0.35">
      <c r="A30" t="s">
        <v>16</v>
      </c>
      <c r="B30" t="s">
        <v>21</v>
      </c>
      <c r="C30">
        <v>0</v>
      </c>
      <c r="D30" s="2">
        <v>1</v>
      </c>
      <c r="E30" s="3">
        <v>320000</v>
      </c>
      <c r="F30" s="3">
        <f t="shared" si="3"/>
        <v>0</v>
      </c>
    </row>
    <row r="31" spans="1:11" x14ac:dyDescent="0.35">
      <c r="A31" s="14" t="s">
        <v>157</v>
      </c>
      <c r="C31" s="4">
        <v>103</v>
      </c>
      <c r="G31" s="3">
        <f>SUM(F31:F42)</f>
        <v>2960837.5</v>
      </c>
      <c r="H31" s="3">
        <f t="shared" ref="H31" si="4">SUM(C31*85000)</f>
        <v>8755000</v>
      </c>
      <c r="I31" s="2">
        <f>SUM(G31/H31)</f>
        <v>0.33818817818389491</v>
      </c>
      <c r="J31" s="1">
        <v>30</v>
      </c>
      <c r="K31" s="1">
        <v>30</v>
      </c>
    </row>
    <row r="32" spans="1:11" x14ac:dyDescent="0.35">
      <c r="A32" t="s">
        <v>13</v>
      </c>
      <c r="B32" t="s">
        <v>19</v>
      </c>
      <c r="C32">
        <f>SUM(C31)</f>
        <v>103</v>
      </c>
      <c r="D32" s="2">
        <v>0</v>
      </c>
      <c r="E32" s="3">
        <v>21250</v>
      </c>
      <c r="F32" s="3">
        <f>SUM(E32*D32*C32)</f>
        <v>0</v>
      </c>
    </row>
    <row r="33" spans="1:11" x14ac:dyDescent="0.35">
      <c r="A33" t="s">
        <v>8</v>
      </c>
      <c r="B33" t="s">
        <v>19</v>
      </c>
      <c r="C33">
        <f t="shared" ref="C33:C40" si="5">SUM(C32)</f>
        <v>103</v>
      </c>
      <c r="D33" s="2">
        <v>0</v>
      </c>
      <c r="E33" s="3">
        <v>12750</v>
      </c>
      <c r="F33" s="3">
        <f>SUM(E33*D33*C33)</f>
        <v>0</v>
      </c>
    </row>
    <row r="34" spans="1:11" x14ac:dyDescent="0.35">
      <c r="A34" t="s">
        <v>9</v>
      </c>
      <c r="B34" t="s">
        <v>19</v>
      </c>
      <c r="C34">
        <f t="shared" si="5"/>
        <v>103</v>
      </c>
      <c r="D34" s="2">
        <v>0.4</v>
      </c>
      <c r="E34" s="3">
        <v>8500</v>
      </c>
      <c r="F34" s="3">
        <f t="shared" ref="F34:F42" si="6">SUM(E34*D34*C34)</f>
        <v>350200</v>
      </c>
    </row>
    <row r="35" spans="1:11" x14ac:dyDescent="0.35">
      <c r="A35" t="s">
        <v>10</v>
      </c>
      <c r="B35" t="s">
        <v>19</v>
      </c>
      <c r="C35">
        <f t="shared" si="5"/>
        <v>103</v>
      </c>
      <c r="D35" s="2">
        <v>0.4</v>
      </c>
      <c r="E35" s="3">
        <v>8500</v>
      </c>
      <c r="F35" s="3">
        <f t="shared" si="6"/>
        <v>350200</v>
      </c>
    </row>
    <row r="36" spans="1:11" x14ac:dyDescent="0.35">
      <c r="A36" t="s">
        <v>37</v>
      </c>
      <c r="B36" t="s">
        <v>19</v>
      </c>
      <c r="C36">
        <f t="shared" si="5"/>
        <v>103</v>
      </c>
      <c r="D36" s="2">
        <v>0</v>
      </c>
      <c r="E36" s="3">
        <v>4250</v>
      </c>
      <c r="F36" s="3">
        <f t="shared" si="6"/>
        <v>0</v>
      </c>
    </row>
    <row r="37" spans="1:11" x14ac:dyDescent="0.35">
      <c r="A37" t="s">
        <v>11</v>
      </c>
      <c r="B37" t="s">
        <v>19</v>
      </c>
      <c r="C37">
        <f t="shared" si="5"/>
        <v>103</v>
      </c>
      <c r="D37" s="2">
        <v>0.25</v>
      </c>
      <c r="E37" s="3">
        <v>4250</v>
      </c>
      <c r="F37" s="3">
        <f t="shared" si="6"/>
        <v>109437.5</v>
      </c>
    </row>
    <row r="38" spans="1:11" x14ac:dyDescent="0.35">
      <c r="A38" t="s">
        <v>12</v>
      </c>
      <c r="B38" t="s">
        <v>19</v>
      </c>
      <c r="C38">
        <f t="shared" si="5"/>
        <v>103</v>
      </c>
      <c r="D38" s="2">
        <v>1</v>
      </c>
      <c r="E38" s="3">
        <v>12750</v>
      </c>
      <c r="F38" s="3">
        <f t="shared" si="6"/>
        <v>1313250</v>
      </c>
    </row>
    <row r="39" spans="1:11" x14ac:dyDescent="0.35">
      <c r="A39" t="s">
        <v>36</v>
      </c>
      <c r="B39" t="s">
        <v>19</v>
      </c>
      <c r="C39">
        <f t="shared" si="5"/>
        <v>103</v>
      </c>
      <c r="D39" s="2">
        <v>1</v>
      </c>
      <c r="E39" s="3">
        <v>4250</v>
      </c>
      <c r="F39" s="3">
        <f t="shared" si="6"/>
        <v>437750</v>
      </c>
    </row>
    <row r="40" spans="1:11" x14ac:dyDescent="0.35">
      <c r="A40" t="s">
        <v>14</v>
      </c>
      <c r="B40" t="s">
        <v>19</v>
      </c>
      <c r="C40">
        <f t="shared" si="5"/>
        <v>103</v>
      </c>
      <c r="D40" s="2">
        <v>0</v>
      </c>
      <c r="E40" s="3">
        <v>8500</v>
      </c>
      <c r="F40" s="3">
        <f t="shared" si="6"/>
        <v>0</v>
      </c>
    </row>
    <row r="41" spans="1:11" x14ac:dyDescent="0.35">
      <c r="A41" t="s">
        <v>15</v>
      </c>
      <c r="B41" t="s">
        <v>20</v>
      </c>
      <c r="C41">
        <v>2</v>
      </c>
      <c r="D41" s="2">
        <v>1</v>
      </c>
      <c r="E41" s="3">
        <v>200000</v>
      </c>
      <c r="F41" s="3">
        <f t="shared" si="6"/>
        <v>400000</v>
      </c>
    </row>
    <row r="42" spans="1:11" x14ac:dyDescent="0.35">
      <c r="A42" t="s">
        <v>16</v>
      </c>
      <c r="B42" t="s">
        <v>21</v>
      </c>
      <c r="C42">
        <v>0</v>
      </c>
      <c r="D42" s="2">
        <v>0</v>
      </c>
      <c r="E42" s="3">
        <v>320000</v>
      </c>
      <c r="F42" s="3">
        <f t="shared" si="6"/>
        <v>0</v>
      </c>
    </row>
    <row r="43" spans="1:11" x14ac:dyDescent="0.35">
      <c r="A43" s="14" t="s">
        <v>156</v>
      </c>
      <c r="C43" s="4">
        <v>183</v>
      </c>
      <c r="G43" s="3">
        <f>SUM(F43:F54)</f>
        <v>3277675</v>
      </c>
      <c r="H43" s="3">
        <f t="shared" ref="H43" si="7">SUM(C43*85000)</f>
        <v>15555000</v>
      </c>
      <c r="I43" s="2">
        <f>SUM(G43/H43)</f>
        <v>0.21071520411443265</v>
      </c>
      <c r="J43" s="1">
        <v>30</v>
      </c>
      <c r="K43" s="1">
        <v>30</v>
      </c>
    </row>
    <row r="44" spans="1:11" x14ac:dyDescent="0.35">
      <c r="A44" t="s">
        <v>13</v>
      </c>
      <c r="B44" t="s">
        <v>19</v>
      </c>
      <c r="C44">
        <f>SUM(C43)</f>
        <v>183</v>
      </c>
      <c r="D44" s="2">
        <v>0</v>
      </c>
      <c r="E44" s="3">
        <v>21250</v>
      </c>
      <c r="F44" s="3">
        <f>SUM(E44*D44*C44)</f>
        <v>0</v>
      </c>
    </row>
    <row r="45" spans="1:11" x14ac:dyDescent="0.35">
      <c r="A45" t="s">
        <v>8</v>
      </c>
      <c r="B45" t="s">
        <v>19</v>
      </c>
      <c r="C45">
        <f t="shared" ref="C45:C52" si="8">SUM(C44)</f>
        <v>183</v>
      </c>
      <c r="D45" s="2">
        <v>0.1</v>
      </c>
      <c r="E45" s="3">
        <v>12750</v>
      </c>
      <c r="F45" s="3">
        <f>SUM(E45*D45*C45)</f>
        <v>233325</v>
      </c>
    </row>
    <row r="46" spans="1:11" x14ac:dyDescent="0.35">
      <c r="A46" t="s">
        <v>9</v>
      </c>
      <c r="B46" t="s">
        <v>19</v>
      </c>
      <c r="C46">
        <f t="shared" si="8"/>
        <v>183</v>
      </c>
      <c r="D46" s="2">
        <v>0.1</v>
      </c>
      <c r="E46" s="3">
        <v>8500</v>
      </c>
      <c r="F46" s="3">
        <f t="shared" ref="F46:F54" si="9">SUM(E46*D46*C46)</f>
        <v>155550</v>
      </c>
    </row>
    <row r="47" spans="1:11" x14ac:dyDescent="0.35">
      <c r="A47" t="s">
        <v>10</v>
      </c>
      <c r="B47" t="s">
        <v>19</v>
      </c>
      <c r="C47">
        <f t="shared" si="8"/>
        <v>183</v>
      </c>
      <c r="D47" s="2">
        <v>0.25</v>
      </c>
      <c r="E47" s="3">
        <v>8500</v>
      </c>
      <c r="F47" s="3">
        <f t="shared" si="9"/>
        <v>388875</v>
      </c>
    </row>
    <row r="48" spans="1:11" x14ac:dyDescent="0.35">
      <c r="A48" t="s">
        <v>37</v>
      </c>
      <c r="B48" t="s">
        <v>19</v>
      </c>
      <c r="C48">
        <f t="shared" si="8"/>
        <v>183</v>
      </c>
      <c r="D48" s="2">
        <v>0</v>
      </c>
      <c r="E48" s="3">
        <v>4250</v>
      </c>
      <c r="F48" s="3">
        <f t="shared" si="9"/>
        <v>0</v>
      </c>
    </row>
    <row r="49" spans="1:9" x14ac:dyDescent="0.35">
      <c r="A49" t="s">
        <v>11</v>
      </c>
      <c r="B49" t="s">
        <v>19</v>
      </c>
      <c r="C49">
        <f t="shared" si="8"/>
        <v>183</v>
      </c>
      <c r="D49" s="2">
        <v>0.5</v>
      </c>
      <c r="E49" s="3">
        <v>4250</v>
      </c>
      <c r="F49" s="3">
        <f t="shared" si="9"/>
        <v>388875</v>
      </c>
    </row>
    <row r="50" spans="1:9" x14ac:dyDescent="0.35">
      <c r="A50" t="s">
        <v>12</v>
      </c>
      <c r="B50" t="s">
        <v>19</v>
      </c>
      <c r="C50">
        <f t="shared" si="8"/>
        <v>183</v>
      </c>
      <c r="D50" s="2">
        <v>0.4</v>
      </c>
      <c r="E50" s="3">
        <v>12750</v>
      </c>
      <c r="F50" s="3">
        <f t="shared" si="9"/>
        <v>933300</v>
      </c>
    </row>
    <row r="51" spans="1:9" x14ac:dyDescent="0.35">
      <c r="A51" t="s">
        <v>36</v>
      </c>
      <c r="B51" t="s">
        <v>19</v>
      </c>
      <c r="C51">
        <f t="shared" si="8"/>
        <v>183</v>
      </c>
      <c r="D51" s="2">
        <v>1</v>
      </c>
      <c r="E51" s="3">
        <v>4250</v>
      </c>
      <c r="F51" s="3">
        <f t="shared" si="9"/>
        <v>777750</v>
      </c>
    </row>
    <row r="52" spans="1:9" x14ac:dyDescent="0.35">
      <c r="A52" t="s">
        <v>14</v>
      </c>
      <c r="B52" t="s">
        <v>19</v>
      </c>
      <c r="C52">
        <f t="shared" si="8"/>
        <v>183</v>
      </c>
      <c r="D52" s="2">
        <v>0</v>
      </c>
      <c r="E52" s="3">
        <v>8500</v>
      </c>
      <c r="F52" s="3">
        <f t="shared" si="9"/>
        <v>0</v>
      </c>
    </row>
    <row r="53" spans="1:9" x14ac:dyDescent="0.35">
      <c r="A53" t="s">
        <v>15</v>
      </c>
      <c r="B53" t="s">
        <v>20</v>
      </c>
      <c r="C53">
        <v>2</v>
      </c>
      <c r="D53" s="2">
        <v>1</v>
      </c>
      <c r="E53" s="3">
        <v>200000</v>
      </c>
      <c r="F53" s="3">
        <f t="shared" si="9"/>
        <v>400000</v>
      </c>
    </row>
    <row r="54" spans="1:9" x14ac:dyDescent="0.35">
      <c r="A54" t="s">
        <v>16</v>
      </c>
      <c r="B54" t="s">
        <v>21</v>
      </c>
      <c r="C54">
        <v>0</v>
      </c>
      <c r="D54" s="2">
        <v>1</v>
      </c>
      <c r="E54" s="3">
        <v>320000</v>
      </c>
      <c r="F54" s="3">
        <f t="shared" si="9"/>
        <v>0</v>
      </c>
    </row>
    <row r="55" spans="1:9" x14ac:dyDescent="0.35">
      <c r="A55" s="14" t="s">
        <v>76</v>
      </c>
      <c r="C55" s="4">
        <v>67</v>
      </c>
      <c r="G55" s="3">
        <v>0</v>
      </c>
      <c r="H55" s="3">
        <f t="shared" ref="H55" si="10">SUM(C55*85000)</f>
        <v>5695000</v>
      </c>
    </row>
    <row r="56" spans="1:9" x14ac:dyDescent="0.35">
      <c r="A56" s="14" t="s">
        <v>77</v>
      </c>
      <c r="C56" s="4">
        <v>36</v>
      </c>
      <c r="G56" s="3">
        <v>0</v>
      </c>
      <c r="H56" s="3">
        <f t="shared" ref="H56" si="11">SUM(C56*85000)</f>
        <v>3060000</v>
      </c>
    </row>
    <row r="57" spans="1:9" x14ac:dyDescent="0.35">
      <c r="A57" s="14" t="s">
        <v>78</v>
      </c>
      <c r="C57" s="4">
        <v>36</v>
      </c>
      <c r="G57" s="3">
        <v>0</v>
      </c>
      <c r="H57" s="3">
        <f t="shared" ref="H57" si="12">SUM(C57*85000)</f>
        <v>3060000</v>
      </c>
    </row>
    <row r="58" spans="1:9" x14ac:dyDescent="0.35">
      <c r="A58" s="14" t="s">
        <v>79</v>
      </c>
      <c r="C58" s="4">
        <v>36</v>
      </c>
      <c r="G58" s="3">
        <f>SUM(F59:F66)</f>
        <v>711450</v>
      </c>
      <c r="H58" s="3">
        <f t="shared" ref="H58" si="13">SUM(C58*85000)</f>
        <v>3060000</v>
      </c>
      <c r="I58" s="2">
        <f>SUM(G58/H58)</f>
        <v>0.23250000000000001</v>
      </c>
    </row>
    <row r="59" spans="1:9" x14ac:dyDescent="0.35">
      <c r="A59" t="s">
        <v>13</v>
      </c>
      <c r="B59" t="s">
        <v>19</v>
      </c>
      <c r="C59">
        <f>SUM(C58)</f>
        <v>36</v>
      </c>
      <c r="D59" s="2">
        <v>0</v>
      </c>
      <c r="E59" s="3">
        <v>21250</v>
      </c>
      <c r="F59" s="3">
        <f>SUM(E59*D59*C59)</f>
        <v>0</v>
      </c>
    </row>
    <row r="60" spans="1:9" x14ac:dyDescent="0.35">
      <c r="A60" t="s">
        <v>8</v>
      </c>
      <c r="B60" t="s">
        <v>19</v>
      </c>
      <c r="C60">
        <f t="shared" ref="C60:C66" si="14">SUM(C59)</f>
        <v>36</v>
      </c>
      <c r="D60" s="2">
        <v>0.1</v>
      </c>
      <c r="E60" s="3">
        <v>12750</v>
      </c>
      <c r="F60" s="3">
        <f>SUM(E60*D60*C60)</f>
        <v>45900</v>
      </c>
    </row>
    <row r="61" spans="1:9" x14ac:dyDescent="0.35">
      <c r="A61" t="s">
        <v>9</v>
      </c>
      <c r="B61" t="s">
        <v>19</v>
      </c>
      <c r="C61">
        <f t="shared" si="14"/>
        <v>36</v>
      </c>
      <c r="D61" s="2">
        <v>0.1</v>
      </c>
      <c r="E61" s="3">
        <v>8500</v>
      </c>
      <c r="F61" s="3">
        <f t="shared" ref="F61:F66" si="15">SUM(E61*D61*C61)</f>
        <v>30600</v>
      </c>
    </row>
    <row r="62" spans="1:9" x14ac:dyDescent="0.35">
      <c r="A62" t="s">
        <v>10</v>
      </c>
      <c r="B62" t="s">
        <v>19</v>
      </c>
      <c r="C62">
        <f t="shared" si="14"/>
        <v>36</v>
      </c>
      <c r="D62" s="2">
        <v>0.25</v>
      </c>
      <c r="E62" s="3">
        <v>8500</v>
      </c>
      <c r="F62" s="3">
        <f t="shared" si="15"/>
        <v>76500</v>
      </c>
    </row>
    <row r="63" spans="1:9" x14ac:dyDescent="0.35">
      <c r="A63" t="s">
        <v>37</v>
      </c>
      <c r="B63" t="s">
        <v>19</v>
      </c>
      <c r="C63">
        <f t="shared" si="14"/>
        <v>36</v>
      </c>
      <c r="D63" s="2">
        <v>0</v>
      </c>
      <c r="E63" s="3">
        <v>4250</v>
      </c>
      <c r="F63" s="3">
        <f t="shared" si="15"/>
        <v>0</v>
      </c>
    </row>
    <row r="64" spans="1:9" x14ac:dyDescent="0.35">
      <c r="A64" t="s">
        <v>11</v>
      </c>
      <c r="B64" t="s">
        <v>19</v>
      </c>
      <c r="C64">
        <f t="shared" si="14"/>
        <v>36</v>
      </c>
      <c r="D64" s="2">
        <v>0.25</v>
      </c>
      <c r="E64" s="3">
        <v>4250</v>
      </c>
      <c r="F64" s="3">
        <f t="shared" si="15"/>
        <v>38250</v>
      </c>
    </row>
    <row r="65" spans="1:9" x14ac:dyDescent="0.35">
      <c r="A65" t="s">
        <v>12</v>
      </c>
      <c r="B65" t="s">
        <v>19</v>
      </c>
      <c r="C65">
        <f t="shared" si="14"/>
        <v>36</v>
      </c>
      <c r="D65" s="2">
        <v>0.8</v>
      </c>
      <c r="E65" s="3">
        <v>12750</v>
      </c>
      <c r="F65" s="3">
        <f t="shared" si="15"/>
        <v>367200</v>
      </c>
    </row>
    <row r="66" spans="1:9" x14ac:dyDescent="0.35">
      <c r="A66" t="s">
        <v>36</v>
      </c>
      <c r="B66" t="s">
        <v>19</v>
      </c>
      <c r="C66">
        <f t="shared" si="14"/>
        <v>36</v>
      </c>
      <c r="D66" s="2">
        <v>1</v>
      </c>
      <c r="E66" s="3">
        <v>4250</v>
      </c>
      <c r="F66" s="3">
        <f t="shared" si="15"/>
        <v>153000</v>
      </c>
    </row>
    <row r="67" spans="1:9" x14ac:dyDescent="0.35">
      <c r="A67" s="14" t="s">
        <v>80</v>
      </c>
      <c r="C67" s="4">
        <v>36</v>
      </c>
      <c r="G67" s="3">
        <f>SUM(F68:F75)</f>
        <v>1246950</v>
      </c>
      <c r="H67" s="3">
        <f t="shared" ref="H67" si="16">SUM(C67*85000)</f>
        <v>3060000</v>
      </c>
      <c r="I67" s="2">
        <f>SUM(G67/H67)</f>
        <v>0.40749999999999997</v>
      </c>
    </row>
    <row r="68" spans="1:9" x14ac:dyDescent="0.35">
      <c r="A68" t="s">
        <v>13</v>
      </c>
      <c r="B68" t="s">
        <v>19</v>
      </c>
      <c r="C68">
        <f>SUM(C67)</f>
        <v>36</v>
      </c>
      <c r="D68" s="2">
        <v>0</v>
      </c>
      <c r="E68" s="3">
        <v>21250</v>
      </c>
      <c r="F68" s="3">
        <f>SUM(E68*D68*C68)</f>
        <v>0</v>
      </c>
    </row>
    <row r="69" spans="1:9" x14ac:dyDescent="0.35">
      <c r="A69" t="s">
        <v>8</v>
      </c>
      <c r="B69" t="s">
        <v>19</v>
      </c>
      <c r="C69">
        <f t="shared" ref="C69:C75" si="17">SUM(C68)</f>
        <v>36</v>
      </c>
      <c r="D69" s="2">
        <v>0.25</v>
      </c>
      <c r="E69" s="3">
        <v>12750</v>
      </c>
      <c r="F69" s="3">
        <f>SUM(E69*D69*C69)</f>
        <v>114750</v>
      </c>
    </row>
    <row r="70" spans="1:9" x14ac:dyDescent="0.35">
      <c r="A70" t="s">
        <v>9</v>
      </c>
      <c r="B70" t="s">
        <v>19</v>
      </c>
      <c r="C70">
        <f t="shared" si="17"/>
        <v>36</v>
      </c>
      <c r="D70" s="2">
        <v>0.5</v>
      </c>
      <c r="E70" s="3">
        <v>8500</v>
      </c>
      <c r="F70" s="3">
        <f t="shared" ref="F70:F75" si="18">SUM(E70*D70*C70)</f>
        <v>153000</v>
      </c>
    </row>
    <row r="71" spans="1:9" x14ac:dyDescent="0.35">
      <c r="A71" t="s">
        <v>10</v>
      </c>
      <c r="B71" t="s">
        <v>19</v>
      </c>
      <c r="C71">
        <f t="shared" si="17"/>
        <v>36</v>
      </c>
      <c r="D71" s="2">
        <v>0.5</v>
      </c>
      <c r="E71" s="3">
        <v>8500</v>
      </c>
      <c r="F71" s="3">
        <f t="shared" si="18"/>
        <v>153000</v>
      </c>
    </row>
    <row r="72" spans="1:9" x14ac:dyDescent="0.35">
      <c r="A72" t="s">
        <v>37</v>
      </c>
      <c r="B72" t="s">
        <v>19</v>
      </c>
      <c r="C72">
        <f t="shared" si="17"/>
        <v>36</v>
      </c>
      <c r="D72" s="2">
        <v>1</v>
      </c>
      <c r="E72" s="3">
        <v>4250</v>
      </c>
      <c r="F72" s="3">
        <f t="shared" si="18"/>
        <v>153000</v>
      </c>
    </row>
    <row r="73" spans="1:9" x14ac:dyDescent="0.35">
      <c r="A73" t="s">
        <v>11</v>
      </c>
      <c r="B73" t="s">
        <v>19</v>
      </c>
      <c r="C73">
        <f t="shared" si="17"/>
        <v>36</v>
      </c>
      <c r="D73" s="2">
        <v>1</v>
      </c>
      <c r="E73" s="3">
        <v>4250</v>
      </c>
      <c r="F73" s="3">
        <f t="shared" si="18"/>
        <v>153000</v>
      </c>
    </row>
    <row r="74" spans="1:9" x14ac:dyDescent="0.35">
      <c r="A74" t="s">
        <v>12</v>
      </c>
      <c r="B74" t="s">
        <v>19</v>
      </c>
      <c r="C74">
        <f t="shared" si="17"/>
        <v>36</v>
      </c>
      <c r="D74" s="2">
        <v>0.8</v>
      </c>
      <c r="E74" s="3">
        <v>12750</v>
      </c>
      <c r="F74" s="3">
        <f t="shared" si="18"/>
        <v>367200</v>
      </c>
    </row>
    <row r="75" spans="1:9" x14ac:dyDescent="0.35">
      <c r="A75" t="s">
        <v>36</v>
      </c>
      <c r="B75" t="s">
        <v>19</v>
      </c>
      <c r="C75">
        <f t="shared" si="17"/>
        <v>36</v>
      </c>
      <c r="D75" s="2">
        <v>1</v>
      </c>
      <c r="E75" s="3">
        <v>4250</v>
      </c>
      <c r="F75" s="3">
        <f t="shared" si="18"/>
        <v>153000</v>
      </c>
    </row>
    <row r="76" spans="1:9" x14ac:dyDescent="0.35">
      <c r="A76" s="14" t="s">
        <v>23</v>
      </c>
      <c r="G76" s="3">
        <f>SUM(F77)</f>
        <v>400000</v>
      </c>
      <c r="H76" s="3"/>
    </row>
    <row r="77" spans="1:9" x14ac:dyDescent="0.35">
      <c r="A77" t="s">
        <v>24</v>
      </c>
      <c r="B77" t="s">
        <v>21</v>
      </c>
      <c r="C77">
        <v>1</v>
      </c>
      <c r="D77" s="2">
        <v>1</v>
      </c>
      <c r="E77" s="3">
        <v>400000</v>
      </c>
      <c r="F77" s="3">
        <f t="shared" ref="F77" si="19">SUM(E77*D77*C77)</f>
        <v>400000</v>
      </c>
    </row>
    <row r="78" spans="1:9" x14ac:dyDescent="0.35">
      <c r="A78" s="14" t="s">
        <v>32</v>
      </c>
      <c r="G78" s="3">
        <f>SUM(F79:F80)</f>
        <v>1000000</v>
      </c>
    </row>
    <row r="79" spans="1:9" s="19" customFormat="1" x14ac:dyDescent="0.35">
      <c r="A79" s="19" t="s">
        <v>33</v>
      </c>
      <c r="B79" s="19" t="s">
        <v>35</v>
      </c>
      <c r="C79" s="19">
        <v>600</v>
      </c>
      <c r="D79" s="20">
        <v>1</v>
      </c>
      <c r="E79" s="21">
        <v>1500</v>
      </c>
      <c r="F79" s="3">
        <f t="shared" ref="F79:F80" si="20">SUM(E79*D79*C79)</f>
        <v>900000</v>
      </c>
      <c r="G79" s="21"/>
    </row>
    <row r="80" spans="1:9" x14ac:dyDescent="0.35">
      <c r="A80" t="s">
        <v>34</v>
      </c>
      <c r="B80" t="s">
        <v>21</v>
      </c>
      <c r="C80">
        <v>1</v>
      </c>
      <c r="D80" s="2">
        <v>1</v>
      </c>
      <c r="E80" s="3">
        <v>100000</v>
      </c>
      <c r="F80" s="3">
        <f t="shared" si="20"/>
        <v>100000</v>
      </c>
    </row>
    <row r="81" spans="1:11" x14ac:dyDescent="0.35">
      <c r="A81" s="15" t="s">
        <v>25</v>
      </c>
      <c r="B81" s="15"/>
      <c r="C81" s="15"/>
      <c r="D81" s="16"/>
      <c r="E81" s="17"/>
      <c r="F81" s="17"/>
      <c r="G81" s="17">
        <f>SUM(G9:G80)</f>
        <v>13262475</v>
      </c>
      <c r="H81" s="17">
        <f>SUM(H9:H80)</f>
        <v>83470000</v>
      </c>
      <c r="I81" s="23">
        <f>SUM(G81/H81)</f>
        <v>0.15888912184018211</v>
      </c>
      <c r="J81" s="33">
        <f>SUM(J11:J80)</f>
        <v>120</v>
      </c>
      <c r="K81" s="33">
        <f>SUM(K11:K80)</f>
        <v>120</v>
      </c>
    </row>
    <row r="82" spans="1:11" x14ac:dyDescent="0.35">
      <c r="F82" s="3" t="s">
        <v>28</v>
      </c>
      <c r="G82" s="18">
        <f>SUM(G81/80)</f>
        <v>165780.9375</v>
      </c>
      <c r="H82" s="18">
        <f>SUM(H81/80)</f>
        <v>1043375</v>
      </c>
      <c r="J82" s="32" t="s">
        <v>95</v>
      </c>
      <c r="K82" s="34">
        <f>SUM(J81:K81)</f>
        <v>240</v>
      </c>
    </row>
    <row r="83" spans="1:11" x14ac:dyDescent="0.35">
      <c r="F83" s="31" t="s">
        <v>81</v>
      </c>
      <c r="G83" s="3">
        <f>SUM(G81/C5)</f>
        <v>110520.625</v>
      </c>
      <c r="J83" s="32" t="s">
        <v>110</v>
      </c>
      <c r="K83" s="34">
        <f>SUM(C5)</f>
        <v>120</v>
      </c>
    </row>
    <row r="84" spans="1:11" x14ac:dyDescent="0.35">
      <c r="G84" s="18">
        <f>SUM(G83/80)</f>
        <v>1381.5078125</v>
      </c>
    </row>
  </sheetData>
  <printOptions gridLines="1"/>
  <pageMargins left="1.299212598425197" right="0.70866141732283472" top="0.74803149606299213" bottom="0.74803149606299213" header="0.31496062992125984" footer="0.31496062992125984"/>
  <pageSetup paperSize="9" scale="58" orientation="portrait" horizontalDpi="1200" verticalDpi="1200" r:id="rId1"/>
  <headerFooter>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74"/>
  <sheetViews>
    <sheetView workbookViewId="0">
      <selection sqref="A1:XFD2"/>
    </sheetView>
  </sheetViews>
  <sheetFormatPr defaultRowHeight="14.5" x14ac:dyDescent="0.35"/>
  <cols>
    <col min="1" max="1" width="33.1796875" customWidth="1"/>
    <col min="2" max="3" width="5.08984375" customWidth="1"/>
    <col min="4" max="4" width="9.08984375" style="2"/>
    <col min="5" max="5" width="9.08984375" style="3"/>
    <col min="6" max="6" width="10.26953125" style="3" customWidth="1"/>
    <col min="7" max="7" width="10.6328125" style="3" customWidth="1"/>
    <col min="8" max="8" width="10.6328125" customWidth="1"/>
    <col min="9" max="9" width="6.453125" customWidth="1"/>
    <col min="10" max="11" width="6.453125" style="1" customWidth="1"/>
  </cols>
  <sheetData>
    <row r="1" spans="1:11" s="64" customFormat="1" ht="18.5" x14ac:dyDescent="0.35">
      <c r="A1" s="64" t="s">
        <v>176</v>
      </c>
    </row>
    <row r="2" spans="1:11" s="64" customFormat="1" ht="18.5" x14ac:dyDescent="0.35">
      <c r="A2" s="64" t="s">
        <v>175</v>
      </c>
    </row>
    <row r="3" spans="1:11" s="8" customFormat="1" ht="18.5" x14ac:dyDescent="0.45">
      <c r="A3" s="8" t="s">
        <v>101</v>
      </c>
      <c r="D3" s="9"/>
      <c r="E3" s="10"/>
      <c r="F3" s="10"/>
      <c r="G3" s="10"/>
      <c r="J3" s="51"/>
      <c r="K3" s="51"/>
    </row>
    <row r="4" spans="1:11" x14ac:dyDescent="0.35">
      <c r="A4" t="s">
        <v>109</v>
      </c>
    </row>
    <row r="5" spans="1:11" x14ac:dyDescent="0.35">
      <c r="A5" t="s">
        <v>1</v>
      </c>
      <c r="C5" s="3">
        <f>SUM(E5+E6+E7+H5+H6+H7)</f>
        <v>145</v>
      </c>
      <c r="D5" s="2" t="s">
        <v>70</v>
      </c>
      <c r="E5" s="3">
        <v>36</v>
      </c>
      <c r="G5" s="2" t="s">
        <v>73</v>
      </c>
      <c r="H5" s="3">
        <v>11</v>
      </c>
      <c r="I5" s="2"/>
      <c r="J5" s="25"/>
      <c r="K5" s="25"/>
    </row>
    <row r="6" spans="1:11" x14ac:dyDescent="0.35">
      <c r="D6" s="2" t="s">
        <v>71</v>
      </c>
      <c r="E6" s="3">
        <v>36</v>
      </c>
      <c r="G6" s="2" t="s">
        <v>74</v>
      </c>
      <c r="H6" s="3">
        <v>24</v>
      </c>
      <c r="I6" s="2"/>
      <c r="J6" s="25"/>
      <c r="K6" s="25"/>
    </row>
    <row r="7" spans="1:11" x14ac:dyDescent="0.35">
      <c r="C7" s="5"/>
      <c r="D7" s="6" t="s">
        <v>72</v>
      </c>
      <c r="E7" s="3">
        <v>26</v>
      </c>
      <c r="F7" s="7"/>
      <c r="G7" s="6" t="s">
        <v>75</v>
      </c>
      <c r="H7" s="7">
        <v>12</v>
      </c>
      <c r="I7" s="2"/>
      <c r="J7" s="25"/>
      <c r="K7" s="25"/>
    </row>
    <row r="8" spans="1:11" x14ac:dyDescent="0.35">
      <c r="A8" t="s">
        <v>2</v>
      </c>
      <c r="C8">
        <v>5</v>
      </c>
      <c r="F8" t="s">
        <v>3</v>
      </c>
      <c r="G8"/>
      <c r="H8">
        <v>5</v>
      </c>
      <c r="I8" s="2"/>
    </row>
    <row r="9" spans="1:11" ht="6" customHeight="1" x14ac:dyDescent="0.35"/>
    <row r="10" spans="1:11" ht="18.5" x14ac:dyDescent="0.45">
      <c r="A10" s="8" t="s">
        <v>7</v>
      </c>
    </row>
    <row r="11" spans="1:11" ht="7.5" customHeight="1" x14ac:dyDescent="0.45">
      <c r="A11" s="8"/>
    </row>
    <row r="12" spans="1:11" x14ac:dyDescent="0.35">
      <c r="A12" s="11" t="s">
        <v>27</v>
      </c>
      <c r="B12" s="11" t="s">
        <v>18</v>
      </c>
      <c r="C12" s="11" t="s">
        <v>17</v>
      </c>
      <c r="D12" s="12" t="s">
        <v>4</v>
      </c>
      <c r="E12" s="13" t="s">
        <v>5</v>
      </c>
      <c r="F12" s="13" t="s">
        <v>6</v>
      </c>
      <c r="G12" s="13" t="s">
        <v>26</v>
      </c>
      <c r="H12" s="13" t="s">
        <v>39</v>
      </c>
      <c r="I12" s="12" t="s">
        <v>4</v>
      </c>
      <c r="J12" s="27" t="s">
        <v>62</v>
      </c>
      <c r="K12" s="26"/>
    </row>
    <row r="13" spans="1:11" x14ac:dyDescent="0.35">
      <c r="A13" s="35" t="s">
        <v>102</v>
      </c>
      <c r="B13" s="36"/>
      <c r="C13" s="37">
        <v>203</v>
      </c>
      <c r="D13" s="38"/>
      <c r="E13" s="39"/>
      <c r="F13" s="39"/>
      <c r="G13" s="39">
        <f>SUM(F13:F25)</f>
        <v>6185125</v>
      </c>
      <c r="H13" s="39">
        <f>SUM(C13*85000)</f>
        <v>17255000</v>
      </c>
      <c r="I13" s="38">
        <f>SUM(G13/H13)</f>
        <v>0.35845407128368589</v>
      </c>
      <c r="J13" s="40">
        <v>30</v>
      </c>
      <c r="K13" s="40">
        <v>30</v>
      </c>
    </row>
    <row r="14" spans="1:11" x14ac:dyDescent="0.35">
      <c r="A14" t="s">
        <v>13</v>
      </c>
      <c r="B14" t="s">
        <v>19</v>
      </c>
      <c r="C14">
        <f>SUM(C13)</f>
        <v>203</v>
      </c>
      <c r="D14" s="2">
        <v>0</v>
      </c>
      <c r="E14" s="3">
        <v>21250</v>
      </c>
      <c r="F14" s="3">
        <f>SUM(E14*D14*C14)</f>
        <v>0</v>
      </c>
    </row>
    <row r="15" spans="1:11" x14ac:dyDescent="0.35">
      <c r="A15" t="s">
        <v>8</v>
      </c>
      <c r="B15" t="s">
        <v>19</v>
      </c>
      <c r="C15">
        <f t="shared" ref="C15:C22" si="0">SUM(C14)</f>
        <v>203</v>
      </c>
      <c r="D15" s="2">
        <v>0.1</v>
      </c>
      <c r="E15" s="3">
        <v>12750</v>
      </c>
      <c r="F15" s="3">
        <f>SUM(E15*D15*C15)</f>
        <v>258825</v>
      </c>
    </row>
    <row r="16" spans="1:11" x14ac:dyDescent="0.35">
      <c r="A16" t="s">
        <v>9</v>
      </c>
      <c r="B16" t="s">
        <v>19</v>
      </c>
      <c r="C16">
        <f t="shared" si="0"/>
        <v>203</v>
      </c>
      <c r="D16" s="2">
        <v>0.1</v>
      </c>
      <c r="E16" s="3">
        <v>8500</v>
      </c>
      <c r="F16" s="3">
        <f t="shared" ref="F16:F25" si="1">SUM(E16*D16*C16)</f>
        <v>172550</v>
      </c>
    </row>
    <row r="17" spans="1:11" x14ac:dyDescent="0.35">
      <c r="A17" t="s">
        <v>10</v>
      </c>
      <c r="B17" t="s">
        <v>19</v>
      </c>
      <c r="C17">
        <f t="shared" si="0"/>
        <v>203</v>
      </c>
      <c r="D17" s="2">
        <v>0.1</v>
      </c>
      <c r="E17" s="3">
        <v>8500</v>
      </c>
      <c r="F17" s="3">
        <f t="shared" si="1"/>
        <v>172550</v>
      </c>
    </row>
    <row r="18" spans="1:11" x14ac:dyDescent="0.35">
      <c r="A18" t="s">
        <v>37</v>
      </c>
      <c r="B18" t="s">
        <v>19</v>
      </c>
      <c r="C18">
        <f t="shared" si="0"/>
        <v>203</v>
      </c>
      <c r="D18" s="2">
        <v>1</v>
      </c>
      <c r="E18" s="3">
        <v>4250</v>
      </c>
      <c r="F18" s="3">
        <f t="shared" si="1"/>
        <v>862750</v>
      </c>
    </row>
    <row r="19" spans="1:11" x14ac:dyDescent="0.35">
      <c r="A19" t="s">
        <v>11</v>
      </c>
      <c r="B19" t="s">
        <v>19</v>
      </c>
      <c r="C19">
        <f t="shared" si="0"/>
        <v>203</v>
      </c>
      <c r="D19" s="2">
        <v>0.2</v>
      </c>
      <c r="E19" s="3">
        <v>4250</v>
      </c>
      <c r="F19" s="3">
        <f t="shared" si="1"/>
        <v>172550</v>
      </c>
    </row>
    <row r="20" spans="1:11" x14ac:dyDescent="0.35">
      <c r="A20" t="s">
        <v>12</v>
      </c>
      <c r="B20" t="s">
        <v>19</v>
      </c>
      <c r="C20">
        <f t="shared" si="0"/>
        <v>203</v>
      </c>
      <c r="D20" s="2">
        <v>0.2</v>
      </c>
      <c r="E20" s="3">
        <v>12750</v>
      </c>
      <c r="F20" s="3">
        <f t="shared" si="1"/>
        <v>517650</v>
      </c>
    </row>
    <row r="21" spans="1:11" x14ac:dyDescent="0.35">
      <c r="A21" t="s">
        <v>36</v>
      </c>
      <c r="B21" t="s">
        <v>19</v>
      </c>
      <c r="C21">
        <f t="shared" si="0"/>
        <v>203</v>
      </c>
      <c r="D21" s="2">
        <v>1</v>
      </c>
      <c r="E21" s="3">
        <v>4250</v>
      </c>
      <c r="F21" s="3">
        <f t="shared" si="1"/>
        <v>862750</v>
      </c>
    </row>
    <row r="22" spans="1:11" x14ac:dyDescent="0.35">
      <c r="A22" t="s">
        <v>14</v>
      </c>
      <c r="B22" t="s">
        <v>19</v>
      </c>
      <c r="C22">
        <f t="shared" si="0"/>
        <v>203</v>
      </c>
      <c r="D22" s="2">
        <v>1</v>
      </c>
      <c r="E22" s="3">
        <v>8500</v>
      </c>
      <c r="F22" s="3">
        <f t="shared" si="1"/>
        <v>1725500</v>
      </c>
    </row>
    <row r="23" spans="1:11" x14ac:dyDescent="0.35">
      <c r="A23" t="s">
        <v>22</v>
      </c>
      <c r="B23" t="s">
        <v>20</v>
      </c>
      <c r="C23">
        <v>2</v>
      </c>
      <c r="D23" s="2">
        <v>1</v>
      </c>
      <c r="E23" s="3">
        <v>200000</v>
      </c>
      <c r="F23" s="3">
        <f t="shared" si="1"/>
        <v>400000</v>
      </c>
      <c r="H23" s="3"/>
      <c r="I23" s="2"/>
      <c r="J23"/>
      <c r="K23"/>
    </row>
    <row r="24" spans="1:11" x14ac:dyDescent="0.35">
      <c r="A24" t="s">
        <v>15</v>
      </c>
      <c r="B24" t="s">
        <v>20</v>
      </c>
      <c r="C24">
        <v>2</v>
      </c>
      <c r="D24" s="2">
        <v>1</v>
      </c>
      <c r="E24" s="3">
        <v>200000</v>
      </c>
      <c r="F24" s="3">
        <f t="shared" si="1"/>
        <v>400000</v>
      </c>
    </row>
    <row r="25" spans="1:11" x14ac:dyDescent="0.35">
      <c r="A25" t="s">
        <v>16</v>
      </c>
      <c r="B25" t="s">
        <v>21</v>
      </c>
      <c r="C25">
        <v>2</v>
      </c>
      <c r="D25" s="2">
        <v>1</v>
      </c>
      <c r="E25" s="3">
        <v>320000</v>
      </c>
      <c r="F25" s="3">
        <f t="shared" si="1"/>
        <v>640000</v>
      </c>
    </row>
    <row r="26" spans="1:11" x14ac:dyDescent="0.35">
      <c r="A26" s="14" t="s">
        <v>103</v>
      </c>
      <c r="C26" s="4">
        <v>64</v>
      </c>
      <c r="G26" s="3">
        <f>SUM(F26:F37)</f>
        <v>952000</v>
      </c>
      <c r="H26" s="3">
        <f>SUM(C26*85000)</f>
        <v>5440000</v>
      </c>
      <c r="I26" s="2">
        <f>SUM(G26/H26)</f>
        <v>0.17499999999999999</v>
      </c>
    </row>
    <row r="27" spans="1:11" x14ac:dyDescent="0.35">
      <c r="A27" t="s">
        <v>13</v>
      </c>
      <c r="B27" t="s">
        <v>19</v>
      </c>
      <c r="C27">
        <f t="shared" ref="C27:C35" si="2">SUM(C26)</f>
        <v>64</v>
      </c>
      <c r="D27" s="2">
        <v>0</v>
      </c>
      <c r="E27" s="3">
        <v>21250</v>
      </c>
      <c r="F27" s="3">
        <f>SUM(E27*D27*C27)</f>
        <v>0</v>
      </c>
    </row>
    <row r="28" spans="1:11" x14ac:dyDescent="0.35">
      <c r="A28" t="s">
        <v>8</v>
      </c>
      <c r="B28" t="s">
        <v>19</v>
      </c>
      <c r="C28">
        <f t="shared" si="2"/>
        <v>64</v>
      </c>
      <c r="D28" s="2">
        <v>0.1</v>
      </c>
      <c r="E28" s="3">
        <v>12750</v>
      </c>
      <c r="F28" s="3">
        <f>SUM(E28*D28*C28)</f>
        <v>81600</v>
      </c>
    </row>
    <row r="29" spans="1:11" x14ac:dyDescent="0.35">
      <c r="A29" t="s">
        <v>9</v>
      </c>
      <c r="B29" t="s">
        <v>19</v>
      </c>
      <c r="C29">
        <f t="shared" si="2"/>
        <v>64</v>
      </c>
      <c r="D29" s="2">
        <v>0.1</v>
      </c>
      <c r="E29" s="3">
        <v>8500</v>
      </c>
      <c r="F29" s="3">
        <f t="shared" ref="F29:F37" si="3">SUM(E29*D29*C29)</f>
        <v>54400</v>
      </c>
    </row>
    <row r="30" spans="1:11" x14ac:dyDescent="0.35">
      <c r="A30" t="s">
        <v>10</v>
      </c>
      <c r="B30" t="s">
        <v>19</v>
      </c>
      <c r="C30">
        <f t="shared" si="2"/>
        <v>64</v>
      </c>
      <c r="D30" s="2">
        <v>0.1</v>
      </c>
      <c r="E30" s="3">
        <v>8500</v>
      </c>
      <c r="F30" s="3">
        <f t="shared" si="3"/>
        <v>54400</v>
      </c>
    </row>
    <row r="31" spans="1:11" x14ac:dyDescent="0.35">
      <c r="A31" t="s">
        <v>37</v>
      </c>
      <c r="B31" t="s">
        <v>19</v>
      </c>
      <c r="C31">
        <f t="shared" si="2"/>
        <v>64</v>
      </c>
      <c r="D31" s="2">
        <v>1</v>
      </c>
      <c r="E31" s="3">
        <v>4250</v>
      </c>
      <c r="F31" s="3">
        <f t="shared" si="3"/>
        <v>272000</v>
      </c>
    </row>
    <row r="32" spans="1:11" x14ac:dyDescent="0.35">
      <c r="A32" t="s">
        <v>11</v>
      </c>
      <c r="B32" t="s">
        <v>19</v>
      </c>
      <c r="C32">
        <f t="shared" si="2"/>
        <v>64</v>
      </c>
      <c r="D32" s="2">
        <v>0.2</v>
      </c>
      <c r="E32" s="3">
        <v>4250</v>
      </c>
      <c r="F32" s="3">
        <f t="shared" si="3"/>
        <v>54400</v>
      </c>
    </row>
    <row r="33" spans="1:11" x14ac:dyDescent="0.35">
      <c r="A33" t="s">
        <v>12</v>
      </c>
      <c r="B33" t="s">
        <v>19</v>
      </c>
      <c r="C33">
        <f t="shared" si="2"/>
        <v>64</v>
      </c>
      <c r="D33" s="2">
        <v>0.2</v>
      </c>
      <c r="E33" s="3">
        <v>12750</v>
      </c>
      <c r="F33" s="3">
        <f t="shared" si="3"/>
        <v>163200</v>
      </c>
    </row>
    <row r="34" spans="1:11" x14ac:dyDescent="0.35">
      <c r="A34" t="s">
        <v>36</v>
      </c>
      <c r="B34" t="s">
        <v>19</v>
      </c>
      <c r="C34">
        <f t="shared" si="2"/>
        <v>64</v>
      </c>
      <c r="D34" s="2">
        <v>1</v>
      </c>
      <c r="E34" s="3">
        <v>4250</v>
      </c>
      <c r="F34" s="3">
        <f t="shared" si="3"/>
        <v>272000</v>
      </c>
    </row>
    <row r="35" spans="1:11" x14ac:dyDescent="0.35">
      <c r="A35" t="s">
        <v>14</v>
      </c>
      <c r="B35" t="s">
        <v>19</v>
      </c>
      <c r="C35">
        <f t="shared" si="2"/>
        <v>64</v>
      </c>
      <c r="D35" s="2">
        <v>0</v>
      </c>
      <c r="E35" s="3">
        <v>8500</v>
      </c>
      <c r="F35" s="3">
        <f t="shared" si="3"/>
        <v>0</v>
      </c>
    </row>
    <row r="36" spans="1:11" x14ac:dyDescent="0.35">
      <c r="A36" t="s">
        <v>15</v>
      </c>
      <c r="B36" t="s">
        <v>20</v>
      </c>
      <c r="C36">
        <v>0</v>
      </c>
      <c r="D36" s="2">
        <v>1</v>
      </c>
      <c r="E36" s="3">
        <v>200000</v>
      </c>
      <c r="F36" s="3">
        <f t="shared" si="3"/>
        <v>0</v>
      </c>
    </row>
    <row r="37" spans="1:11" x14ac:dyDescent="0.35">
      <c r="A37" t="s">
        <v>16</v>
      </c>
      <c r="B37" t="s">
        <v>21</v>
      </c>
      <c r="C37">
        <v>0</v>
      </c>
      <c r="D37" s="2">
        <v>1</v>
      </c>
      <c r="E37" s="3">
        <v>320000</v>
      </c>
      <c r="F37" s="3">
        <f t="shared" si="3"/>
        <v>0</v>
      </c>
    </row>
    <row r="38" spans="1:11" x14ac:dyDescent="0.35">
      <c r="A38" s="14" t="s">
        <v>104</v>
      </c>
      <c r="C38" s="4">
        <v>24</v>
      </c>
      <c r="G38" s="3">
        <v>0</v>
      </c>
      <c r="H38" s="3">
        <f t="shared" ref="H38" si="4">SUM(C38*85000)</f>
        <v>2040000</v>
      </c>
    </row>
    <row r="39" spans="1:11" x14ac:dyDescent="0.35">
      <c r="A39" s="14" t="s">
        <v>105</v>
      </c>
      <c r="C39" s="4">
        <v>96</v>
      </c>
      <c r="G39" s="3">
        <f>SUM(F39:F50)</f>
        <v>2603200</v>
      </c>
      <c r="H39" s="3">
        <f>SUM(C39*85000)</f>
        <v>8160000</v>
      </c>
      <c r="I39" s="2">
        <f>SUM(G39/H39)</f>
        <v>0.31901960784313727</v>
      </c>
      <c r="J39" s="1">
        <v>30</v>
      </c>
      <c r="K39" s="1">
        <v>30</v>
      </c>
    </row>
    <row r="40" spans="1:11" x14ac:dyDescent="0.35">
      <c r="A40" t="s">
        <v>13</v>
      </c>
      <c r="B40" t="s">
        <v>19</v>
      </c>
      <c r="C40">
        <f>SUM(C39)</f>
        <v>96</v>
      </c>
      <c r="D40" s="2">
        <v>0</v>
      </c>
      <c r="E40" s="3">
        <v>21250</v>
      </c>
      <c r="F40" s="3">
        <f>SUM(E40*D40*C40)</f>
        <v>0</v>
      </c>
    </row>
    <row r="41" spans="1:11" x14ac:dyDescent="0.35">
      <c r="A41" t="s">
        <v>8</v>
      </c>
      <c r="B41" t="s">
        <v>19</v>
      </c>
      <c r="C41">
        <f t="shared" ref="C41:C48" si="5">SUM(C40)</f>
        <v>96</v>
      </c>
      <c r="D41" s="2">
        <v>0.2</v>
      </c>
      <c r="E41" s="3">
        <v>12750</v>
      </c>
      <c r="F41" s="3">
        <f>SUM(E41*D41*C41)</f>
        <v>244800</v>
      </c>
    </row>
    <row r="42" spans="1:11" x14ac:dyDescent="0.35">
      <c r="A42" t="s">
        <v>9</v>
      </c>
      <c r="B42" t="s">
        <v>19</v>
      </c>
      <c r="C42">
        <f t="shared" si="5"/>
        <v>96</v>
      </c>
      <c r="D42" s="2">
        <v>0.2</v>
      </c>
      <c r="E42" s="3">
        <v>8500</v>
      </c>
      <c r="F42" s="3">
        <f t="shared" ref="F42:F50" si="6">SUM(E42*D42*C42)</f>
        <v>163200</v>
      </c>
    </row>
    <row r="43" spans="1:11" x14ac:dyDescent="0.35">
      <c r="A43" t="s">
        <v>10</v>
      </c>
      <c r="B43" t="s">
        <v>19</v>
      </c>
      <c r="C43">
        <f t="shared" si="5"/>
        <v>96</v>
      </c>
      <c r="D43" s="2">
        <v>0.2</v>
      </c>
      <c r="E43" s="3">
        <v>8500</v>
      </c>
      <c r="F43" s="3">
        <f t="shared" si="6"/>
        <v>163200</v>
      </c>
    </row>
    <row r="44" spans="1:11" x14ac:dyDescent="0.35">
      <c r="A44" t="s">
        <v>37</v>
      </c>
      <c r="B44" t="s">
        <v>19</v>
      </c>
      <c r="C44">
        <f t="shared" si="5"/>
        <v>96</v>
      </c>
      <c r="D44" s="2">
        <v>1</v>
      </c>
      <c r="E44" s="3">
        <v>4250</v>
      </c>
      <c r="F44" s="3">
        <f t="shared" si="6"/>
        <v>408000</v>
      </c>
    </row>
    <row r="45" spans="1:11" x14ac:dyDescent="0.35">
      <c r="A45" t="s">
        <v>11</v>
      </c>
      <c r="B45" t="s">
        <v>19</v>
      </c>
      <c r="C45">
        <f t="shared" si="5"/>
        <v>96</v>
      </c>
      <c r="D45" s="2">
        <v>0.2</v>
      </c>
      <c r="E45" s="3">
        <v>4250</v>
      </c>
      <c r="F45" s="3">
        <f t="shared" si="6"/>
        <v>81600</v>
      </c>
    </row>
    <row r="46" spans="1:11" x14ac:dyDescent="0.35">
      <c r="A46" t="s">
        <v>12</v>
      </c>
      <c r="B46" t="s">
        <v>19</v>
      </c>
      <c r="C46">
        <f t="shared" si="5"/>
        <v>96</v>
      </c>
      <c r="D46" s="2">
        <v>0.6</v>
      </c>
      <c r="E46" s="3">
        <v>12750</v>
      </c>
      <c r="F46" s="3">
        <f t="shared" si="6"/>
        <v>734400</v>
      </c>
    </row>
    <row r="47" spans="1:11" x14ac:dyDescent="0.35">
      <c r="A47" t="s">
        <v>36</v>
      </c>
      <c r="B47" t="s">
        <v>19</v>
      </c>
      <c r="C47">
        <f t="shared" si="5"/>
        <v>96</v>
      </c>
      <c r="D47" s="2">
        <v>1</v>
      </c>
      <c r="E47" s="3">
        <v>4250</v>
      </c>
      <c r="F47" s="3">
        <f t="shared" si="6"/>
        <v>408000</v>
      </c>
    </row>
    <row r="48" spans="1:11" x14ac:dyDescent="0.35">
      <c r="A48" t="s">
        <v>14</v>
      </c>
      <c r="B48" t="s">
        <v>19</v>
      </c>
      <c r="C48">
        <f t="shared" si="5"/>
        <v>96</v>
      </c>
      <c r="D48" s="2">
        <v>0</v>
      </c>
      <c r="E48" s="3">
        <v>8500</v>
      </c>
      <c r="F48" s="3">
        <f t="shared" si="6"/>
        <v>0</v>
      </c>
    </row>
    <row r="49" spans="1:11" x14ac:dyDescent="0.35">
      <c r="A49" t="s">
        <v>15</v>
      </c>
      <c r="B49" t="s">
        <v>20</v>
      </c>
      <c r="C49">
        <v>2</v>
      </c>
      <c r="D49" s="2">
        <v>1</v>
      </c>
      <c r="E49" s="3">
        <v>200000</v>
      </c>
      <c r="F49" s="3">
        <f t="shared" si="6"/>
        <v>400000</v>
      </c>
    </row>
    <row r="50" spans="1:11" x14ac:dyDescent="0.35">
      <c r="A50" t="s">
        <v>16</v>
      </c>
      <c r="B50" t="s">
        <v>21</v>
      </c>
      <c r="C50">
        <v>0</v>
      </c>
      <c r="D50" s="2">
        <v>1</v>
      </c>
      <c r="E50" s="3">
        <v>320000</v>
      </c>
      <c r="F50" s="3">
        <f t="shared" si="6"/>
        <v>0</v>
      </c>
    </row>
    <row r="51" spans="1:11" x14ac:dyDescent="0.35">
      <c r="A51" s="14" t="s">
        <v>106</v>
      </c>
      <c r="C51" s="4">
        <v>118</v>
      </c>
      <c r="G51" s="3">
        <f>SUM(F51:F62)</f>
        <v>2105100</v>
      </c>
      <c r="H51" s="3">
        <f>SUM(C51*85000)</f>
        <v>10030000</v>
      </c>
      <c r="I51" s="2">
        <f>SUM(G51/H51)</f>
        <v>0.20988035892323031</v>
      </c>
      <c r="J51" s="1">
        <v>25</v>
      </c>
      <c r="K51" s="1">
        <v>25</v>
      </c>
    </row>
    <row r="52" spans="1:11" x14ac:dyDescent="0.35">
      <c r="A52" t="s">
        <v>13</v>
      </c>
      <c r="B52" t="s">
        <v>19</v>
      </c>
      <c r="C52">
        <f>SUM(C51)</f>
        <v>118</v>
      </c>
      <c r="D52" s="2">
        <v>0</v>
      </c>
      <c r="E52" s="3">
        <v>21250</v>
      </c>
      <c r="F52" s="3">
        <f>SUM(E52*D52*C52)</f>
        <v>0</v>
      </c>
    </row>
    <row r="53" spans="1:11" x14ac:dyDescent="0.35">
      <c r="A53" t="s">
        <v>8</v>
      </c>
      <c r="B53" t="s">
        <v>19</v>
      </c>
      <c r="C53">
        <f t="shared" ref="C53:C60" si="7">SUM(C52)</f>
        <v>118</v>
      </c>
      <c r="D53" s="2">
        <v>0.1</v>
      </c>
      <c r="E53" s="3">
        <v>12750</v>
      </c>
      <c r="F53" s="3">
        <f>SUM(E53*D53*C53)</f>
        <v>150450</v>
      </c>
    </row>
    <row r="54" spans="1:11" x14ac:dyDescent="0.35">
      <c r="A54" t="s">
        <v>9</v>
      </c>
      <c r="B54" t="s">
        <v>19</v>
      </c>
      <c r="C54">
        <f t="shared" si="7"/>
        <v>118</v>
      </c>
      <c r="D54" s="2">
        <v>0.1</v>
      </c>
      <c r="E54" s="3">
        <v>8500</v>
      </c>
      <c r="F54" s="3">
        <f t="shared" ref="F54:F62" si="8">SUM(E54*D54*C54)</f>
        <v>100300</v>
      </c>
    </row>
    <row r="55" spans="1:11" x14ac:dyDescent="0.35">
      <c r="A55" t="s">
        <v>10</v>
      </c>
      <c r="B55" t="s">
        <v>19</v>
      </c>
      <c r="C55">
        <f t="shared" si="7"/>
        <v>118</v>
      </c>
      <c r="D55" s="2">
        <v>0.1</v>
      </c>
      <c r="E55" s="3">
        <v>8500</v>
      </c>
      <c r="F55" s="3">
        <f t="shared" si="8"/>
        <v>100300</v>
      </c>
    </row>
    <row r="56" spans="1:11" x14ac:dyDescent="0.35">
      <c r="A56" t="s">
        <v>37</v>
      </c>
      <c r="B56" t="s">
        <v>19</v>
      </c>
      <c r="C56">
        <f t="shared" si="7"/>
        <v>118</v>
      </c>
      <c r="D56" s="2">
        <v>1</v>
      </c>
      <c r="E56" s="3">
        <v>4250</v>
      </c>
      <c r="F56" s="3">
        <f t="shared" si="8"/>
        <v>501500</v>
      </c>
    </row>
    <row r="57" spans="1:11" x14ac:dyDescent="0.35">
      <c r="A57" t="s">
        <v>11</v>
      </c>
      <c r="B57" t="s">
        <v>19</v>
      </c>
      <c r="C57">
        <f t="shared" si="7"/>
        <v>118</v>
      </c>
      <c r="D57" s="2">
        <v>0.1</v>
      </c>
      <c r="E57" s="3">
        <v>4250</v>
      </c>
      <c r="F57" s="3">
        <f t="shared" si="8"/>
        <v>50150</v>
      </c>
    </row>
    <row r="58" spans="1:11" x14ac:dyDescent="0.35">
      <c r="A58" t="s">
        <v>12</v>
      </c>
      <c r="B58" t="s">
        <v>19</v>
      </c>
      <c r="C58">
        <f t="shared" si="7"/>
        <v>118</v>
      </c>
      <c r="D58" s="2">
        <v>0.2</v>
      </c>
      <c r="E58" s="3">
        <v>12750</v>
      </c>
      <c r="F58" s="3">
        <f t="shared" si="8"/>
        <v>300900</v>
      </c>
    </row>
    <row r="59" spans="1:11" x14ac:dyDescent="0.35">
      <c r="A59" t="s">
        <v>36</v>
      </c>
      <c r="B59" t="s">
        <v>19</v>
      </c>
      <c r="C59">
        <f t="shared" si="7"/>
        <v>118</v>
      </c>
      <c r="D59" s="2">
        <v>1</v>
      </c>
      <c r="E59" s="3">
        <v>4250</v>
      </c>
      <c r="F59" s="3">
        <f t="shared" si="8"/>
        <v>501500</v>
      </c>
    </row>
    <row r="60" spans="1:11" x14ac:dyDescent="0.35">
      <c r="A60" t="s">
        <v>14</v>
      </c>
      <c r="B60" t="s">
        <v>19</v>
      </c>
      <c r="C60">
        <f t="shared" si="7"/>
        <v>118</v>
      </c>
      <c r="D60" s="2">
        <v>0</v>
      </c>
      <c r="E60" s="3">
        <v>8500</v>
      </c>
      <c r="F60" s="3">
        <f t="shared" si="8"/>
        <v>0</v>
      </c>
    </row>
    <row r="61" spans="1:11" x14ac:dyDescent="0.35">
      <c r="A61" t="s">
        <v>15</v>
      </c>
      <c r="B61" t="s">
        <v>20</v>
      </c>
      <c r="C61">
        <v>2</v>
      </c>
      <c r="D61" s="2">
        <v>1</v>
      </c>
      <c r="E61" s="3">
        <v>200000</v>
      </c>
      <c r="F61" s="3">
        <f t="shared" si="8"/>
        <v>400000</v>
      </c>
    </row>
    <row r="62" spans="1:11" x14ac:dyDescent="0.35">
      <c r="A62" t="s">
        <v>16</v>
      </c>
      <c r="B62" t="s">
        <v>21</v>
      </c>
      <c r="C62">
        <v>0</v>
      </c>
      <c r="D62" s="2">
        <v>1</v>
      </c>
      <c r="E62" s="3">
        <v>320000</v>
      </c>
      <c r="F62" s="3">
        <f t="shared" si="8"/>
        <v>0</v>
      </c>
    </row>
    <row r="63" spans="1:11" x14ac:dyDescent="0.35">
      <c r="A63" s="14" t="s">
        <v>158</v>
      </c>
      <c r="C63" s="4">
        <v>26</v>
      </c>
      <c r="G63" s="3">
        <v>0</v>
      </c>
      <c r="H63" s="3">
        <f t="shared" ref="H63" si="9">SUM(C63*85000)</f>
        <v>2210000</v>
      </c>
    </row>
    <row r="64" spans="1:11" x14ac:dyDescent="0.35">
      <c r="A64" s="14" t="s">
        <v>23</v>
      </c>
      <c r="G64" s="3">
        <f>SUM(F65)</f>
        <v>400000</v>
      </c>
      <c r="H64" s="3"/>
    </row>
    <row r="65" spans="1:11" x14ac:dyDescent="0.35">
      <c r="A65" t="s">
        <v>24</v>
      </c>
      <c r="B65" t="s">
        <v>21</v>
      </c>
      <c r="C65">
        <v>1</v>
      </c>
      <c r="D65" s="2">
        <v>1</v>
      </c>
      <c r="E65" s="3">
        <v>400000</v>
      </c>
      <c r="F65" s="3">
        <f t="shared" ref="F65" si="10">SUM(E65*D65*C65)</f>
        <v>400000</v>
      </c>
    </row>
    <row r="66" spans="1:11" x14ac:dyDescent="0.35">
      <c r="A66" s="14" t="s">
        <v>32</v>
      </c>
      <c r="G66" s="3">
        <f>SUM(F66:F70)</f>
        <v>800000</v>
      </c>
    </row>
    <row r="67" spans="1:11" x14ac:dyDescent="0.35">
      <c r="A67" t="s">
        <v>31</v>
      </c>
      <c r="B67" t="s">
        <v>21</v>
      </c>
      <c r="C67">
        <v>1</v>
      </c>
      <c r="D67" s="2">
        <v>1</v>
      </c>
      <c r="E67" s="3">
        <v>100000</v>
      </c>
      <c r="F67" s="3">
        <f t="shared" ref="F67" si="11">SUM(E67*D67*C67)</f>
        <v>100000</v>
      </c>
    </row>
    <row r="68" spans="1:11" s="19" customFormat="1" x14ac:dyDescent="0.35">
      <c r="A68" s="19" t="s">
        <v>33</v>
      </c>
      <c r="B68" s="19" t="s">
        <v>35</v>
      </c>
      <c r="C68" s="19">
        <v>400</v>
      </c>
      <c r="D68" s="20">
        <v>1</v>
      </c>
      <c r="E68" s="21">
        <v>1500</v>
      </c>
      <c r="F68" s="3">
        <f t="shared" ref="F68:F69" si="12">SUM(E68*D68*C68)</f>
        <v>600000</v>
      </c>
      <c r="G68" s="21"/>
      <c r="J68" s="52"/>
      <c r="K68" s="52"/>
    </row>
    <row r="69" spans="1:11" x14ac:dyDescent="0.35">
      <c r="A69" t="s">
        <v>34</v>
      </c>
      <c r="B69" t="s">
        <v>21</v>
      </c>
      <c r="C69">
        <v>1</v>
      </c>
      <c r="D69" s="2">
        <v>1</v>
      </c>
      <c r="E69" s="3">
        <v>100000</v>
      </c>
      <c r="F69" s="3">
        <f t="shared" si="12"/>
        <v>100000</v>
      </c>
    </row>
    <row r="70" spans="1:11" x14ac:dyDescent="0.35">
      <c r="A70" s="5"/>
      <c r="B70" s="5"/>
      <c r="C70" s="5"/>
      <c r="D70" s="6"/>
      <c r="E70" s="7"/>
      <c r="F70" s="7"/>
      <c r="G70" s="7"/>
    </row>
    <row r="71" spans="1:11" x14ac:dyDescent="0.35">
      <c r="A71" s="15" t="s">
        <v>25</v>
      </c>
      <c r="B71" s="15"/>
      <c r="C71" s="15"/>
      <c r="D71" s="16"/>
      <c r="E71" s="17"/>
      <c r="F71" s="41">
        <f>SUM(F9:F70)</f>
        <v>13045425</v>
      </c>
      <c r="G71" s="17">
        <f>SUM(G9:G70)</f>
        <v>13045425</v>
      </c>
      <c r="H71" s="17">
        <f>SUM(H9:H70)</f>
        <v>45135000</v>
      </c>
      <c r="I71" s="23">
        <f>SUM(G71/H71)</f>
        <v>0.28903123961448984</v>
      </c>
      <c r="J71" s="33">
        <f>SUM(J13:J70)</f>
        <v>85</v>
      </c>
      <c r="K71" s="33">
        <f>SUM(K13:K70)</f>
        <v>85</v>
      </c>
    </row>
    <row r="72" spans="1:11" x14ac:dyDescent="0.35">
      <c r="F72" s="3" t="s">
        <v>28</v>
      </c>
      <c r="G72" s="18">
        <f>SUM(G71/80)</f>
        <v>163067.8125</v>
      </c>
      <c r="H72" s="18">
        <f>SUM(H71/80)</f>
        <v>564187.5</v>
      </c>
      <c r="J72" s="32" t="s">
        <v>95</v>
      </c>
      <c r="K72" s="34">
        <f>SUM(J71:K71)</f>
        <v>170</v>
      </c>
    </row>
    <row r="73" spans="1:11" x14ac:dyDescent="0.35">
      <c r="F73" s="31" t="s">
        <v>81</v>
      </c>
      <c r="G73" s="3">
        <f>SUM(G71/C5)</f>
        <v>89968.448275862072</v>
      </c>
      <c r="J73" s="32" t="s">
        <v>110</v>
      </c>
      <c r="K73" s="34">
        <f>SUM(C5)</f>
        <v>145</v>
      </c>
    </row>
    <row r="74" spans="1:11" x14ac:dyDescent="0.35">
      <c r="G74" s="18">
        <f>SUM(G73/80)</f>
        <v>1124.6056034482758</v>
      </c>
    </row>
  </sheetData>
  <printOptions gridLines="1"/>
  <pageMargins left="1.299212598425197" right="0.70866141732283472" top="0.74803149606299213" bottom="0.74803149606299213" header="0.31496062992125984" footer="0.31496062992125984"/>
  <pageSetup paperSize="9" scale="70" orientation="portrait" horizontalDpi="1200" verticalDpi="1200" r:id="rId1"/>
  <headerFooter>
    <oddFooter>&amp;L&amp;A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7"/>
  <sheetViews>
    <sheetView workbookViewId="0">
      <selection sqref="A1:XFD2"/>
    </sheetView>
  </sheetViews>
  <sheetFormatPr defaultRowHeight="14.5" x14ac:dyDescent="0.35"/>
  <cols>
    <col min="1" max="1" width="28.81640625" customWidth="1"/>
    <col min="2" max="2" width="5.08984375" customWidth="1"/>
    <col min="3" max="3" width="4.36328125" style="1" customWidth="1"/>
    <col min="4" max="4" width="6.81640625" style="2" customWidth="1"/>
    <col min="5" max="5" width="7.7265625" style="3" customWidth="1"/>
    <col min="6" max="6" width="9.08984375" style="3"/>
    <col min="7" max="7" width="10.6328125" style="3" customWidth="1"/>
    <col min="8" max="8" width="10.6328125" customWidth="1"/>
    <col min="9" max="11" width="6.81640625" customWidth="1"/>
  </cols>
  <sheetData>
    <row r="1" spans="1:11" s="64" customFormat="1" ht="18.5" x14ac:dyDescent="0.35">
      <c r="A1" s="64" t="s">
        <v>176</v>
      </c>
    </row>
    <row r="2" spans="1:11" s="64" customFormat="1" ht="18.5" x14ac:dyDescent="0.35">
      <c r="A2" s="64" t="s">
        <v>175</v>
      </c>
    </row>
    <row r="3" spans="1:11" s="8" customFormat="1" ht="18.5" x14ac:dyDescent="0.45">
      <c r="A3" s="8" t="s">
        <v>47</v>
      </c>
      <c r="C3" s="51"/>
      <c r="D3" s="9"/>
      <c r="E3" s="10"/>
      <c r="F3" s="10"/>
      <c r="G3" s="10"/>
    </row>
    <row r="4" spans="1:11" x14ac:dyDescent="0.35">
      <c r="A4" t="s">
        <v>48</v>
      </c>
    </row>
    <row r="5" spans="1:11" x14ac:dyDescent="0.35">
      <c r="A5" t="s">
        <v>1</v>
      </c>
      <c r="C5" s="34">
        <f>SUM(E5:F10)</f>
        <v>48</v>
      </c>
      <c r="D5" s="2" t="s">
        <v>70</v>
      </c>
      <c r="E5" s="3">
        <v>11</v>
      </c>
      <c r="H5" s="3"/>
      <c r="I5" s="2"/>
      <c r="J5" s="25"/>
      <c r="K5" s="25"/>
    </row>
    <row r="6" spans="1:11" x14ac:dyDescent="0.35">
      <c r="D6" s="2" t="s">
        <v>71</v>
      </c>
      <c r="E6" s="3">
        <v>15</v>
      </c>
      <c r="H6" s="3"/>
      <c r="I6" s="2"/>
      <c r="J6" s="25"/>
      <c r="K6" s="25"/>
    </row>
    <row r="7" spans="1:11" x14ac:dyDescent="0.35">
      <c r="D7" s="2" t="s">
        <v>72</v>
      </c>
      <c r="E7" s="3">
        <v>12</v>
      </c>
      <c r="H7" s="3"/>
      <c r="I7" s="2"/>
      <c r="J7" s="25"/>
      <c r="K7" s="25"/>
    </row>
    <row r="8" spans="1:11" x14ac:dyDescent="0.35">
      <c r="D8" s="2" t="s">
        <v>73</v>
      </c>
      <c r="E8" s="3">
        <v>3</v>
      </c>
      <c r="H8" s="3"/>
      <c r="I8" s="2"/>
      <c r="J8" s="25"/>
      <c r="K8" s="25"/>
    </row>
    <row r="9" spans="1:11" x14ac:dyDescent="0.35">
      <c r="D9" s="2" t="s">
        <v>74</v>
      </c>
      <c r="E9" s="3">
        <v>4</v>
      </c>
      <c r="H9" s="3"/>
      <c r="I9" s="2"/>
      <c r="J9" s="25"/>
      <c r="K9" s="25"/>
    </row>
    <row r="10" spans="1:11" x14ac:dyDescent="0.35">
      <c r="D10" s="2" t="s">
        <v>75</v>
      </c>
      <c r="E10" s="3">
        <v>3</v>
      </c>
      <c r="H10" s="3"/>
      <c r="I10" s="2"/>
      <c r="J10" s="25"/>
      <c r="K10" s="25"/>
    </row>
    <row r="11" spans="1:11" x14ac:dyDescent="0.35">
      <c r="A11" t="s">
        <v>2</v>
      </c>
      <c r="C11" s="1">
        <v>2</v>
      </c>
    </row>
    <row r="12" spans="1:11" x14ac:dyDescent="0.35">
      <c r="A12" t="s">
        <v>3</v>
      </c>
      <c r="C12" s="1">
        <v>3</v>
      </c>
    </row>
    <row r="14" spans="1:11" ht="18.5" x14ac:dyDescent="0.45">
      <c r="A14" s="8" t="s">
        <v>7</v>
      </c>
    </row>
    <row r="15" spans="1:11" ht="18.5" x14ac:dyDescent="0.45">
      <c r="A15" s="8"/>
    </row>
    <row r="16" spans="1:11" x14ac:dyDescent="0.35">
      <c r="A16" s="11" t="s">
        <v>27</v>
      </c>
      <c r="B16" s="11" t="s">
        <v>18</v>
      </c>
      <c r="C16" s="53" t="s">
        <v>17</v>
      </c>
      <c r="D16" s="12" t="s">
        <v>4</v>
      </c>
      <c r="E16" s="13" t="s">
        <v>5</v>
      </c>
      <c r="F16" s="13" t="s">
        <v>6</v>
      </c>
      <c r="G16" s="13" t="s">
        <v>26</v>
      </c>
      <c r="H16" s="13" t="s">
        <v>39</v>
      </c>
      <c r="I16" s="12" t="s">
        <v>4</v>
      </c>
      <c r="J16" s="27" t="s">
        <v>62</v>
      </c>
      <c r="K16" s="26"/>
    </row>
    <row r="17" spans="1:11" x14ac:dyDescent="0.35">
      <c r="A17" s="14" t="s">
        <v>49</v>
      </c>
      <c r="C17" s="54">
        <v>46</v>
      </c>
      <c r="G17" s="3">
        <f>SUM(F18:F28)</f>
        <v>1406825</v>
      </c>
      <c r="H17" s="3">
        <f>SUM(C17*85000)</f>
        <v>3910000</v>
      </c>
      <c r="I17" s="2">
        <f>SUM(G17/H17)</f>
        <v>0.35980179028132991</v>
      </c>
    </row>
    <row r="18" spans="1:11" x14ac:dyDescent="0.35">
      <c r="A18" t="s">
        <v>13</v>
      </c>
      <c r="B18" t="s">
        <v>19</v>
      </c>
      <c r="C18" s="1">
        <v>46</v>
      </c>
      <c r="D18" s="2">
        <v>0</v>
      </c>
      <c r="E18" s="3">
        <v>21250</v>
      </c>
      <c r="F18" s="3">
        <f>SUM(E18*D18*C18)</f>
        <v>0</v>
      </c>
    </row>
    <row r="19" spans="1:11" x14ac:dyDescent="0.35">
      <c r="A19" t="s">
        <v>8</v>
      </c>
      <c r="B19" t="s">
        <v>19</v>
      </c>
      <c r="C19" s="1">
        <v>46</v>
      </c>
      <c r="D19" s="2">
        <v>0.1</v>
      </c>
      <c r="E19" s="3">
        <v>12750</v>
      </c>
      <c r="F19" s="3">
        <f>SUM(E19*D19*C19)</f>
        <v>58650</v>
      </c>
    </row>
    <row r="20" spans="1:11" x14ac:dyDescent="0.35">
      <c r="A20" t="s">
        <v>9</v>
      </c>
      <c r="B20" t="s">
        <v>19</v>
      </c>
      <c r="C20" s="1">
        <v>46</v>
      </c>
      <c r="D20" s="2">
        <v>0.1</v>
      </c>
      <c r="E20" s="3">
        <v>8500</v>
      </c>
      <c r="F20" s="3">
        <f t="shared" ref="F20:F28" si="0">SUM(E20*D20*C20)</f>
        <v>39100</v>
      </c>
    </row>
    <row r="21" spans="1:11" x14ac:dyDescent="0.35">
      <c r="A21" t="s">
        <v>10</v>
      </c>
      <c r="B21" t="s">
        <v>19</v>
      </c>
      <c r="C21" s="1">
        <v>46</v>
      </c>
      <c r="D21" s="2">
        <v>0.1</v>
      </c>
      <c r="E21" s="3">
        <v>8500</v>
      </c>
      <c r="F21" s="3">
        <f t="shared" si="0"/>
        <v>39100</v>
      </c>
    </row>
    <row r="22" spans="1:11" x14ac:dyDescent="0.35">
      <c r="A22" t="s">
        <v>37</v>
      </c>
      <c r="B22" t="s">
        <v>19</v>
      </c>
      <c r="C22" s="1">
        <v>46</v>
      </c>
      <c r="D22" s="2">
        <v>0.25</v>
      </c>
      <c r="E22" s="3">
        <v>4250</v>
      </c>
      <c r="F22" s="3">
        <f t="shared" si="0"/>
        <v>48875</v>
      </c>
    </row>
    <row r="23" spans="1:11" x14ac:dyDescent="0.35">
      <c r="A23" t="s">
        <v>11</v>
      </c>
      <c r="B23" t="s">
        <v>19</v>
      </c>
      <c r="C23" s="1">
        <v>46</v>
      </c>
      <c r="D23" s="2">
        <v>0.2</v>
      </c>
      <c r="E23" s="3">
        <v>4250</v>
      </c>
      <c r="F23" s="3">
        <f t="shared" si="0"/>
        <v>39100</v>
      </c>
    </row>
    <row r="24" spans="1:11" x14ac:dyDescent="0.35">
      <c r="A24" t="s">
        <v>12</v>
      </c>
      <c r="B24" t="s">
        <v>19</v>
      </c>
      <c r="C24" s="1">
        <v>46</v>
      </c>
      <c r="D24" s="2">
        <v>1</v>
      </c>
      <c r="E24" s="3">
        <v>12750</v>
      </c>
      <c r="F24" s="3">
        <f t="shared" si="0"/>
        <v>586500</v>
      </c>
    </row>
    <row r="25" spans="1:11" x14ac:dyDescent="0.35">
      <c r="A25" t="s">
        <v>36</v>
      </c>
      <c r="B25" t="s">
        <v>19</v>
      </c>
      <c r="C25" s="1">
        <v>46</v>
      </c>
      <c r="D25" s="2">
        <v>1</v>
      </c>
      <c r="E25" s="3">
        <v>4250</v>
      </c>
      <c r="F25" s="3">
        <f t="shared" si="0"/>
        <v>195500</v>
      </c>
    </row>
    <row r="26" spans="1:11" x14ac:dyDescent="0.35">
      <c r="A26" t="s">
        <v>14</v>
      </c>
      <c r="B26" t="s">
        <v>19</v>
      </c>
      <c r="C26" s="1">
        <v>46</v>
      </c>
      <c r="D26" s="2">
        <v>0</v>
      </c>
      <c r="E26" s="3">
        <v>8500</v>
      </c>
      <c r="F26" s="3">
        <f t="shared" si="0"/>
        <v>0</v>
      </c>
    </row>
    <row r="27" spans="1:11" x14ac:dyDescent="0.35">
      <c r="A27" t="s">
        <v>15</v>
      </c>
      <c r="B27" t="s">
        <v>20</v>
      </c>
      <c r="C27" s="1">
        <v>2</v>
      </c>
      <c r="D27" s="2">
        <v>1</v>
      </c>
      <c r="E27" s="3">
        <v>200000</v>
      </c>
      <c r="F27" s="3">
        <f t="shared" si="0"/>
        <v>400000</v>
      </c>
      <c r="J27" s="1"/>
      <c r="K27" s="1"/>
    </row>
    <row r="28" spans="1:11" x14ac:dyDescent="0.35">
      <c r="A28" t="s">
        <v>16</v>
      </c>
      <c r="B28" t="s">
        <v>21</v>
      </c>
      <c r="D28" s="2">
        <v>1</v>
      </c>
      <c r="E28" s="3">
        <v>320000</v>
      </c>
      <c r="F28" s="3">
        <f t="shared" si="0"/>
        <v>0</v>
      </c>
      <c r="J28" s="1"/>
      <c r="K28" s="1"/>
    </row>
    <row r="29" spans="1:11" x14ac:dyDescent="0.35">
      <c r="A29" s="14" t="s">
        <v>50</v>
      </c>
      <c r="C29" s="54">
        <v>40</v>
      </c>
      <c r="H29" s="3">
        <f t="shared" ref="H29" si="1">SUM(C29*85000)</f>
        <v>3400000</v>
      </c>
      <c r="J29" s="1">
        <v>24</v>
      </c>
      <c r="K29" s="1"/>
    </row>
    <row r="30" spans="1:11" x14ac:dyDescent="0.35">
      <c r="A30" s="14" t="s">
        <v>51</v>
      </c>
      <c r="C30" s="54">
        <v>40</v>
      </c>
      <c r="H30" s="3">
        <f t="shared" ref="H30" si="2">SUM(C30*85000)</f>
        <v>3400000</v>
      </c>
      <c r="J30" s="1">
        <v>24</v>
      </c>
      <c r="K30" s="1"/>
    </row>
    <row r="31" spans="1:11" x14ac:dyDescent="0.35">
      <c r="A31" s="14" t="s">
        <v>52</v>
      </c>
      <c r="C31" s="54">
        <v>36</v>
      </c>
      <c r="G31" s="3">
        <v>0</v>
      </c>
      <c r="H31" s="3">
        <f t="shared" ref="H31" si="3">SUM(C31*85000)</f>
        <v>3060000</v>
      </c>
      <c r="J31" s="1"/>
      <c r="K31" s="1"/>
    </row>
    <row r="32" spans="1:11" x14ac:dyDescent="0.35">
      <c r="A32" s="14" t="s">
        <v>53</v>
      </c>
      <c r="C32" s="54">
        <v>36</v>
      </c>
      <c r="G32" s="3">
        <v>0</v>
      </c>
      <c r="H32" s="3">
        <f t="shared" ref="H32:H33" si="4">SUM(C32*85000)</f>
        <v>3060000</v>
      </c>
      <c r="J32" s="1"/>
      <c r="K32" s="1"/>
    </row>
    <row r="33" spans="1:11" x14ac:dyDescent="0.35">
      <c r="A33" s="14" t="s">
        <v>54</v>
      </c>
      <c r="C33" s="54">
        <v>21</v>
      </c>
      <c r="G33" s="3">
        <v>0</v>
      </c>
      <c r="H33" s="3">
        <f t="shared" si="4"/>
        <v>1785000</v>
      </c>
      <c r="J33" s="1"/>
      <c r="K33" s="1"/>
    </row>
    <row r="34" spans="1:11" x14ac:dyDescent="0.35">
      <c r="A34" s="35" t="s">
        <v>107</v>
      </c>
      <c r="B34" s="36"/>
      <c r="C34" s="57">
        <v>50</v>
      </c>
      <c r="D34" s="38"/>
      <c r="E34" s="39"/>
      <c r="F34" s="39"/>
      <c r="G34" s="39">
        <f>SUM(F35:F37)</f>
        <v>4850000</v>
      </c>
      <c r="H34" s="39">
        <f>SUM(G34)</f>
        <v>4850000</v>
      </c>
      <c r="I34" s="38">
        <f>SUM(G34/H34)</f>
        <v>1</v>
      </c>
      <c r="J34" s="40">
        <v>30</v>
      </c>
      <c r="K34" s="1"/>
    </row>
    <row r="35" spans="1:11" x14ac:dyDescent="0.35">
      <c r="A35" t="s">
        <v>58</v>
      </c>
      <c r="B35" t="s">
        <v>19</v>
      </c>
      <c r="C35" s="1">
        <f>SUM(C34)</f>
        <v>50</v>
      </c>
      <c r="D35" s="2">
        <v>1</v>
      </c>
      <c r="E35" s="3">
        <v>90000</v>
      </c>
      <c r="F35" s="3">
        <f t="shared" ref="F35:F37" si="5">SUM(E35*D35*C35)</f>
        <v>4500000</v>
      </c>
      <c r="J35" s="1"/>
      <c r="K35" s="1"/>
    </row>
    <row r="36" spans="1:11" x14ac:dyDescent="0.35">
      <c r="A36" t="s">
        <v>15</v>
      </c>
      <c r="B36" t="s">
        <v>20</v>
      </c>
      <c r="C36" s="1">
        <v>1</v>
      </c>
      <c r="D36" s="2">
        <v>0.75</v>
      </c>
      <c r="E36" s="3">
        <v>200000</v>
      </c>
      <c r="F36" s="3">
        <f t="shared" si="5"/>
        <v>150000</v>
      </c>
      <c r="J36" s="1"/>
      <c r="K36" s="1"/>
    </row>
    <row r="37" spans="1:11" x14ac:dyDescent="0.35">
      <c r="A37" t="s">
        <v>56</v>
      </c>
      <c r="B37" t="s">
        <v>20</v>
      </c>
      <c r="C37" s="1">
        <v>1</v>
      </c>
      <c r="D37" s="2">
        <v>1</v>
      </c>
      <c r="E37" s="3">
        <v>200000</v>
      </c>
      <c r="F37" s="3">
        <f t="shared" si="5"/>
        <v>200000</v>
      </c>
    </row>
    <row r="38" spans="1:11" x14ac:dyDescent="0.35">
      <c r="A38" s="14" t="s">
        <v>23</v>
      </c>
      <c r="G38" s="3">
        <f>SUM(F39)</f>
        <v>400000</v>
      </c>
      <c r="H38" s="3"/>
    </row>
    <row r="39" spans="1:11" x14ac:dyDescent="0.35">
      <c r="A39" t="s">
        <v>24</v>
      </c>
      <c r="B39" t="s">
        <v>21</v>
      </c>
      <c r="C39" s="1">
        <v>1</v>
      </c>
      <c r="D39" s="2">
        <v>1</v>
      </c>
      <c r="E39" s="3">
        <v>400000</v>
      </c>
      <c r="F39" s="3">
        <f t="shared" ref="F39" si="6">SUM(E39*D39*C39)</f>
        <v>400000</v>
      </c>
    </row>
    <row r="40" spans="1:11" x14ac:dyDescent="0.35">
      <c r="A40" s="14" t="s">
        <v>32</v>
      </c>
      <c r="G40" s="3">
        <f>SUM(F41:F43)</f>
        <v>200000</v>
      </c>
    </row>
    <row r="41" spans="1:11" x14ac:dyDescent="0.35">
      <c r="A41" t="s">
        <v>31</v>
      </c>
      <c r="B41" t="s">
        <v>21</v>
      </c>
      <c r="C41" s="1">
        <v>1</v>
      </c>
      <c r="D41" s="2">
        <v>1</v>
      </c>
      <c r="E41" s="3">
        <v>100000</v>
      </c>
      <c r="F41" s="3">
        <f t="shared" ref="F41" si="7">SUM(E41*D41*C41)</f>
        <v>100000</v>
      </c>
      <c r="H41" s="3"/>
      <c r="I41" s="2"/>
    </row>
    <row r="42" spans="1:11" x14ac:dyDescent="0.35">
      <c r="A42" t="s">
        <v>34</v>
      </c>
      <c r="B42" t="s">
        <v>21</v>
      </c>
      <c r="C42" s="1">
        <v>1</v>
      </c>
      <c r="D42" s="2">
        <v>1</v>
      </c>
      <c r="E42" s="3">
        <v>100000</v>
      </c>
      <c r="F42" s="3">
        <f t="shared" ref="F42" si="8">SUM(E42*D42*C42)</f>
        <v>100000</v>
      </c>
    </row>
    <row r="43" spans="1:11" x14ac:dyDescent="0.35">
      <c r="A43" s="5"/>
      <c r="B43" s="5"/>
      <c r="C43" s="55"/>
      <c r="D43" s="6"/>
      <c r="E43" s="7"/>
      <c r="F43" s="7"/>
      <c r="G43" s="7"/>
    </row>
    <row r="44" spans="1:11" x14ac:dyDescent="0.35">
      <c r="A44" s="15" t="s">
        <v>25</v>
      </c>
      <c r="B44" s="15"/>
      <c r="C44" s="56"/>
      <c r="D44" s="16"/>
      <c r="E44" s="17"/>
      <c r="F44" s="50">
        <f>SUM(F12:F43)</f>
        <v>6856825</v>
      </c>
      <c r="G44" s="17">
        <f>SUM(G12:G43)</f>
        <v>6856825</v>
      </c>
      <c r="H44" s="17">
        <f>SUM(H12:H43)</f>
        <v>23465000</v>
      </c>
      <c r="I44" s="23">
        <f>SUM(G44/H44)</f>
        <v>0.29221500106541659</v>
      </c>
      <c r="J44" s="33">
        <f>SUM(J17:J43)</f>
        <v>78</v>
      </c>
      <c r="K44" s="33">
        <f>SUM(K17:K43)</f>
        <v>0</v>
      </c>
    </row>
    <row r="45" spans="1:11" x14ac:dyDescent="0.35">
      <c r="F45" s="3" t="s">
        <v>28</v>
      </c>
      <c r="G45" s="18">
        <f>SUM(G44/80)</f>
        <v>85710.3125</v>
      </c>
      <c r="H45" s="18">
        <f>SUM(H44/80)</f>
        <v>293312.5</v>
      </c>
      <c r="J45" s="32" t="s">
        <v>95</v>
      </c>
      <c r="K45" s="34">
        <f>SUM(J44:K44)</f>
        <v>78</v>
      </c>
    </row>
    <row r="46" spans="1:11" x14ac:dyDescent="0.35">
      <c r="G46" s="3">
        <f>SUM(G44/C5)</f>
        <v>142850.52083333334</v>
      </c>
      <c r="J46" s="32" t="s">
        <v>110</v>
      </c>
      <c r="K46" s="34">
        <f>SUM(C5)</f>
        <v>48</v>
      </c>
    </row>
    <row r="47" spans="1:11" x14ac:dyDescent="0.35">
      <c r="G47" s="18">
        <f>SUM(G46/80)</f>
        <v>1785.6315104166667</v>
      </c>
    </row>
  </sheetData>
  <printOptions gridLines="1"/>
  <pageMargins left="0.70866141732283472" right="0.70866141732283472" top="0.74803149606299213" bottom="0.74803149606299213" header="0.31496062992125984" footer="0.31496062992125984"/>
  <pageSetup scale="87" orientation="portrait" horizontalDpi="1200" verticalDpi="1200" r:id="rId1"/>
  <headerFoot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Assumptions</vt:lpstr>
      <vt:lpstr>Summary</vt:lpstr>
      <vt:lpstr>Najaraiwelu</vt:lpstr>
      <vt:lpstr>Alowaru</vt:lpstr>
      <vt:lpstr>Taharo</vt:lpstr>
      <vt:lpstr>Naviaru</vt:lpstr>
      <vt:lpstr>Avunatari</vt:lpstr>
      <vt:lpstr>Nanuhu</vt:lpstr>
      <vt:lpstr>Ambakura</vt:lpstr>
      <vt:lpstr>Jinaure</vt:lpstr>
      <vt:lpstr>Sheet1</vt:lpstr>
      <vt:lpstr>Alowaru!Print_Area</vt:lpstr>
      <vt:lpstr>Ambakura!Print_Area</vt:lpstr>
      <vt:lpstr>Assumptions!Print_Area</vt:lpstr>
      <vt:lpstr>Jinaure!Print_Area</vt:lpstr>
      <vt:lpstr>Najaraiwelu!Print_Area</vt:lpstr>
      <vt:lpstr>Nanuhu!Print_Area</vt:lpstr>
      <vt:lpstr>Naviaru!Print_Area</vt:lpstr>
      <vt:lpstr>Summary!Print_Area</vt:lpstr>
      <vt:lpstr>Taharo!Print_Area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Gwilliam</dc:creator>
  <cp:lastModifiedBy>rhys gwilliam</cp:lastModifiedBy>
  <cp:lastPrinted>2021-09-10T04:26:36Z</cp:lastPrinted>
  <dcterms:created xsi:type="dcterms:W3CDTF">2017-09-22T01:14:05Z</dcterms:created>
  <dcterms:modified xsi:type="dcterms:W3CDTF">2022-05-14T21:45:14Z</dcterms:modified>
</cp:coreProperties>
</file>